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595"/>
  </bookViews>
  <sheets>
    <sheet name="свод" sheetId="2" r:id="rId1"/>
    <sheet name="по разделам" sheetId="3" r:id="rId2"/>
    <sheet name="Лист1" sheetId="5" r:id="rId3"/>
    <sheet name="Лист2" sheetId="4" r:id="rId4"/>
  </sheets>
  <calcPr calcId="162913"/>
</workbook>
</file>

<file path=xl/calcChain.xml><?xml version="1.0" encoding="utf-8"?>
<calcChain xmlns="http://schemas.openxmlformats.org/spreadsheetml/2006/main">
  <c r="G4" i="3" l="1"/>
  <c r="G5" i="3"/>
  <c r="G6" i="3"/>
  <c r="G7" i="3"/>
  <c r="G8" i="3"/>
  <c r="G9" i="3"/>
  <c r="G10" i="3"/>
  <c r="G11" i="3"/>
  <c r="G12" i="3"/>
  <c r="G13" i="3"/>
  <c r="G3" i="3"/>
  <c r="E4" i="3"/>
  <c r="E5" i="3"/>
  <c r="E6" i="3"/>
  <c r="E7" i="3"/>
  <c r="E8" i="3"/>
  <c r="E9" i="3"/>
  <c r="E10" i="3"/>
  <c r="E11" i="3"/>
  <c r="E12" i="3"/>
  <c r="E13" i="3"/>
  <c r="E3" i="3"/>
  <c r="E6" i="2" l="1"/>
  <c r="F6" i="2"/>
  <c r="G6" i="2"/>
  <c r="D6" i="2"/>
  <c r="E52" i="2"/>
  <c r="F52" i="2"/>
  <c r="G52" i="2"/>
  <c r="D52" i="2"/>
  <c r="E67" i="2"/>
  <c r="F67" i="2"/>
  <c r="G67" i="2"/>
  <c r="D67" i="2"/>
  <c r="E53" i="2"/>
  <c r="F53" i="2"/>
  <c r="G53" i="2"/>
  <c r="D53" i="2"/>
  <c r="E11" i="2"/>
  <c r="F11" i="2"/>
  <c r="G11" i="2"/>
  <c r="D11" i="2"/>
  <c r="E78" i="2"/>
  <c r="F78" i="2"/>
  <c r="G78" i="2"/>
  <c r="D78" i="2"/>
  <c r="E75" i="2"/>
  <c r="F75" i="2"/>
  <c r="G75" i="2"/>
  <c r="D75" i="2"/>
  <c r="E74" i="2"/>
  <c r="F74" i="2"/>
  <c r="G74" i="2"/>
  <c r="D74" i="2"/>
  <c r="E72" i="2"/>
  <c r="F72" i="2"/>
  <c r="G72" i="2"/>
  <c r="D72" i="2"/>
  <c r="H66" i="2"/>
  <c r="E66" i="2"/>
  <c r="F66" i="2"/>
  <c r="G66" i="2"/>
  <c r="D66" i="2"/>
  <c r="E62" i="2"/>
  <c r="F62" i="2"/>
  <c r="G62" i="2"/>
  <c r="D62" i="2"/>
  <c r="E58" i="2"/>
  <c r="F58" i="2"/>
  <c r="G58" i="2"/>
  <c r="D58" i="2"/>
  <c r="E51" i="2"/>
  <c r="F51" i="2"/>
  <c r="G51" i="2"/>
  <c r="D51" i="2"/>
  <c r="E49" i="2"/>
  <c r="F49" i="2"/>
  <c r="G49" i="2"/>
  <c r="D49" i="2"/>
  <c r="E47" i="2"/>
  <c r="F47" i="2"/>
  <c r="G47" i="2"/>
  <c r="D47" i="2"/>
  <c r="E44" i="2"/>
  <c r="F44" i="2"/>
  <c r="G44" i="2"/>
  <c r="D44" i="2"/>
  <c r="E41" i="2"/>
  <c r="F41" i="2"/>
  <c r="G41" i="2"/>
  <c r="D41" i="2"/>
  <c r="E38" i="2"/>
  <c r="F38" i="2"/>
  <c r="G38" i="2"/>
  <c r="D38" i="2"/>
  <c r="E32" i="2"/>
  <c r="F32" i="2"/>
  <c r="G32" i="2"/>
  <c r="D32" i="2"/>
  <c r="E28" i="2"/>
  <c r="F28" i="2"/>
  <c r="G28" i="2"/>
  <c r="D28" i="2"/>
  <c r="E22" i="2"/>
  <c r="F22" i="2"/>
  <c r="G22" i="2"/>
  <c r="D22" i="2"/>
  <c r="E16" i="2"/>
  <c r="F16" i="2"/>
  <c r="G16" i="2"/>
  <c r="D16" i="2"/>
  <c r="E7" i="2"/>
  <c r="F7" i="2"/>
  <c r="G7" i="2"/>
  <c r="D7" i="2"/>
  <c r="E10" i="2"/>
  <c r="F10" i="2"/>
  <c r="G10" i="2"/>
  <c r="D10" i="2"/>
  <c r="F7" i="3" l="1"/>
  <c r="F6" i="3"/>
  <c r="F9" i="3"/>
  <c r="J48" i="2" l="1"/>
  <c r="J40" i="2"/>
  <c r="J14" i="2"/>
  <c r="J16" i="2" s="1"/>
  <c r="J15" i="2"/>
  <c r="I54" i="2" l="1"/>
  <c r="I55" i="2"/>
  <c r="I56" i="2"/>
  <c r="I57" i="2"/>
  <c r="I59" i="2"/>
  <c r="I60" i="2"/>
  <c r="I61" i="2"/>
  <c r="I63" i="2"/>
  <c r="I64" i="2"/>
  <c r="I65" i="2"/>
  <c r="I66" i="2"/>
  <c r="I68" i="2"/>
  <c r="I69" i="2"/>
  <c r="I70" i="2"/>
  <c r="I71" i="2"/>
  <c r="I72" i="2"/>
  <c r="I73" i="2"/>
  <c r="I74" i="2"/>
  <c r="I75" i="2"/>
  <c r="I76" i="2"/>
  <c r="I77" i="2"/>
  <c r="I78" i="2"/>
  <c r="I79" i="2"/>
  <c r="D50" i="4" l="1"/>
  <c r="C50" i="4"/>
  <c r="D49" i="4"/>
  <c r="C49" i="4"/>
  <c r="D48" i="4"/>
  <c r="C48" i="4"/>
  <c r="D47" i="4"/>
  <c r="C47" i="4"/>
  <c r="H63" i="2" l="1"/>
  <c r="H64" i="2"/>
  <c r="H65" i="2"/>
  <c r="G64" i="2"/>
  <c r="G63" i="2"/>
  <c r="G60" i="2"/>
  <c r="G59" i="2"/>
  <c r="G56" i="2"/>
  <c r="G55" i="2"/>
  <c r="G54" i="2"/>
  <c r="D13" i="3" l="1"/>
  <c r="C13" i="3"/>
  <c r="F10" i="3"/>
  <c r="D10" i="3"/>
  <c r="C10" i="3"/>
  <c r="F5" i="3"/>
  <c r="D5" i="3"/>
  <c r="C5" i="3"/>
  <c r="F4" i="3"/>
  <c r="D4" i="3"/>
  <c r="C4" i="3"/>
  <c r="D13" i="4"/>
  <c r="C13" i="4"/>
  <c r="D16" i="4"/>
  <c r="C16" i="4"/>
  <c r="D17" i="4"/>
  <c r="C17" i="4"/>
  <c r="D15" i="4"/>
  <c r="C15" i="4"/>
  <c r="D14" i="4"/>
  <c r="C14" i="4"/>
  <c r="D12" i="4"/>
  <c r="C12" i="4"/>
  <c r="D11" i="4"/>
  <c r="C11" i="4"/>
  <c r="D10" i="4"/>
  <c r="C10" i="4"/>
  <c r="I8" i="2" l="1"/>
  <c r="H8" i="2"/>
  <c r="H68" i="2" l="1"/>
  <c r="H69" i="2"/>
  <c r="H70" i="2"/>
  <c r="H71" i="2"/>
  <c r="H60" i="2"/>
  <c r="H55" i="2"/>
  <c r="H56" i="2"/>
  <c r="F13" i="3" l="1"/>
  <c r="H79" i="2"/>
  <c r="H80" i="2"/>
  <c r="H78" i="2" l="1"/>
  <c r="H77" i="2" l="1"/>
  <c r="H76" i="2"/>
  <c r="I62" i="2"/>
  <c r="H61" i="2"/>
  <c r="H59" i="2"/>
  <c r="I58" i="2"/>
  <c r="C11" i="3"/>
  <c r="H57" i="2"/>
  <c r="H54" i="2"/>
  <c r="D11" i="3" l="1"/>
  <c r="F11" i="3"/>
  <c r="H72" i="2"/>
  <c r="H58" i="2"/>
  <c r="H62" i="2"/>
  <c r="I53" i="2" l="1"/>
  <c r="H53" i="2"/>
  <c r="H73" i="2" l="1"/>
  <c r="H74" i="2"/>
  <c r="C12" i="3"/>
  <c r="F12" i="3"/>
  <c r="D12" i="3"/>
  <c r="H75" i="2" l="1"/>
  <c r="I50" i="2"/>
  <c r="H50" i="2"/>
  <c r="I48" i="2"/>
  <c r="H48" i="2"/>
  <c r="I46" i="2"/>
  <c r="H46" i="2"/>
  <c r="I45" i="2"/>
  <c r="H45" i="2"/>
  <c r="I43" i="2"/>
  <c r="H43" i="2"/>
  <c r="I42" i="2"/>
  <c r="H42" i="2"/>
  <c r="D6" i="3"/>
  <c r="C6" i="3"/>
  <c r="I40" i="2"/>
  <c r="H40" i="2"/>
  <c r="I39" i="2"/>
  <c r="H39" i="2"/>
  <c r="I37" i="2"/>
  <c r="H37" i="2"/>
  <c r="I36" i="2"/>
  <c r="H36" i="2"/>
  <c r="I35" i="2"/>
  <c r="H35" i="2"/>
  <c r="I34" i="2"/>
  <c r="H34" i="2"/>
  <c r="I33" i="2"/>
  <c r="H33" i="2"/>
  <c r="I31" i="2"/>
  <c r="H31" i="2"/>
  <c r="I30" i="2"/>
  <c r="H30" i="2"/>
  <c r="I29" i="2"/>
  <c r="H29" i="2"/>
  <c r="I27" i="2"/>
  <c r="H27" i="2"/>
  <c r="I26" i="2"/>
  <c r="H26" i="2"/>
  <c r="I25" i="2"/>
  <c r="H25" i="2"/>
  <c r="I24" i="2"/>
  <c r="H24" i="2"/>
  <c r="I23" i="2"/>
  <c r="H23" i="2"/>
  <c r="H12" i="2"/>
  <c r="I12" i="2"/>
  <c r="H13" i="2"/>
  <c r="I13" i="2"/>
  <c r="H14" i="2"/>
  <c r="I14" i="2"/>
  <c r="H15" i="2"/>
  <c r="I15" i="2"/>
  <c r="H17" i="2"/>
  <c r="I17" i="2"/>
  <c r="H18" i="2"/>
  <c r="I18" i="2"/>
  <c r="H19" i="2"/>
  <c r="I19" i="2"/>
  <c r="H20" i="2"/>
  <c r="I20" i="2"/>
  <c r="H21" i="2"/>
  <c r="I21" i="2"/>
  <c r="I67" i="2" l="1"/>
  <c r="H52" i="2"/>
  <c r="F8" i="3"/>
  <c r="H67" i="2"/>
  <c r="H16" i="2"/>
  <c r="H22" i="2"/>
  <c r="I41" i="2"/>
  <c r="I47" i="2"/>
  <c r="I49" i="2"/>
  <c r="I51" i="2"/>
  <c r="H41" i="2"/>
  <c r="H44" i="2"/>
  <c r="H47" i="2"/>
  <c r="H49" i="2"/>
  <c r="H51" i="2"/>
  <c r="I44" i="2"/>
  <c r="I28" i="2"/>
  <c r="I32" i="2"/>
  <c r="I38" i="2"/>
  <c r="H28" i="2"/>
  <c r="H32" i="2"/>
  <c r="H38" i="2"/>
  <c r="I22" i="2"/>
  <c r="I16" i="2"/>
  <c r="I9" i="2"/>
  <c r="H9" i="2"/>
  <c r="I52" i="2" l="1"/>
  <c r="H11" i="2"/>
  <c r="I11" i="2" l="1"/>
  <c r="C3" i="3"/>
  <c r="F3" i="3"/>
  <c r="D3" i="3"/>
  <c r="H6" i="2" l="1"/>
  <c r="H7" i="2"/>
  <c r="H10" i="2"/>
  <c r="I10" i="2"/>
  <c r="I7" i="2"/>
  <c r="I6" i="2" l="1"/>
</calcChain>
</file>

<file path=xl/sharedStrings.xml><?xml version="1.0" encoding="utf-8"?>
<sst xmlns="http://schemas.openxmlformats.org/spreadsheetml/2006/main" count="339" uniqueCount="138">
  <si>
    <t>Наименование учреждения</t>
  </si>
  <si>
    <t>Наименование муниципальной услуги</t>
  </si>
  <si>
    <t>План</t>
  </si>
  <si>
    <t>Исполнение</t>
  </si>
  <si>
    <t>Натуральные показатели</t>
  </si>
  <si>
    <t>Процент исполнения,%</t>
  </si>
  <si>
    <t>Ед. изм. натуральных показателей</t>
  </si>
  <si>
    <t>Стоимостные показатели (руб.)</t>
  </si>
  <si>
    <t>Итого</t>
  </si>
  <si>
    <t>МАОУ "Тонкинская ОШ"</t>
  </si>
  <si>
    <t>МБОУ "Пакалевская ОШ"</t>
  </si>
  <si>
    <t>МБОУ "Вязовская ОШ"</t>
  </si>
  <si>
    <t>МБОУ "Бердниковская ОШ"</t>
  </si>
  <si>
    <t>МБОУ "Большесодомовская ОШ"</t>
  </si>
  <si>
    <t>МБДОУ д/с №1 "Теремок"</t>
  </si>
  <si>
    <t>МБДОУ д/с №4 "Солнышко"</t>
  </si>
  <si>
    <t>МБДОУ д/с №5 "Сказка"</t>
  </si>
  <si>
    <t>МБУ ДО ЦДО</t>
  </si>
  <si>
    <t>МБУ ХЭС СО</t>
  </si>
  <si>
    <t xml:space="preserve">Содержание (эксплуатация) имущества, находящегося в государственной (муниципальной ) собственности </t>
  </si>
  <si>
    <t>ед.</t>
  </si>
  <si>
    <t>чел.</t>
  </si>
  <si>
    <t>реализация дополнительных общеразвивающих программ</t>
  </si>
  <si>
    <t>Реализация основных общеобразовательных программ дошкольного образования</t>
  </si>
  <si>
    <t>Присмотр и уход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</si>
  <si>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</si>
  <si>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</si>
  <si>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</si>
  <si>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чел.-час</t>
  </si>
  <si>
    <t>МБУК«МЦКС»</t>
  </si>
  <si>
    <t xml:space="preserve">Организация деятельности клубных формирований и формирований самодеятельного творчества
</t>
  </si>
  <si>
    <t>Организация и проведение культурно-массовых мероприятий</t>
  </si>
  <si>
    <t>Итого:</t>
  </si>
  <si>
    <t>х</t>
  </si>
  <si>
    <t>МБУК «НКМ»</t>
  </si>
  <si>
    <t xml:space="preserve">Публичный показ музейных предметов, музейных колекций
</t>
  </si>
  <si>
    <t xml:space="preserve">Формирование учет, изучение, обеспечение физического сохранения и безопасности музейных предметов, музейных коллекций </t>
  </si>
  <si>
    <t>МБУК «МЦБС»</t>
  </si>
  <si>
    <t xml:space="preserve">Библиотечное, библиографическое и информационное обслуживание пользователей библиотеки
</t>
  </si>
  <si>
    <t xml:space="preserve">Библиографическая обработка документов и создание каталогов </t>
  </si>
  <si>
    <t>МБУ ДО "ДМШ"</t>
  </si>
  <si>
    <t xml:space="preserve">Реализация дополнительных общеобразовательных предпрофесиональных программ в области исскуств </t>
  </si>
  <si>
    <t>МБУ ДО "ДХШ"</t>
  </si>
  <si>
    <t>МБУ ФСК «Кристалл».</t>
  </si>
  <si>
    <t>Организация и проведение Официальных Физкультурных (физкультурно-оздоровительных) мероприятий</t>
  </si>
  <si>
    <t>количество мероприятий</t>
  </si>
  <si>
    <t xml:space="preserve">Проведение тестирования выполнения нормативов испытаний (тестов) комплекса  ГТО   </t>
  </si>
  <si>
    <t>Образование всего</t>
  </si>
  <si>
    <t>МБУ ХЭС р.п. Тонкино</t>
  </si>
  <si>
    <t>ЖКХ</t>
  </si>
  <si>
    <t>Тыс.кв.м.</t>
  </si>
  <si>
    <t>Организация отдыха детей и молодежи</t>
  </si>
  <si>
    <t>Отдел культуры</t>
  </si>
  <si>
    <t>0801 ИТОГО</t>
  </si>
  <si>
    <t>0703 ИТОГО</t>
  </si>
  <si>
    <t>1102 ИТОГО Спорт</t>
  </si>
  <si>
    <t>чел. час</t>
  </si>
  <si>
    <t>Муниципальное автономное учреждение «Редакция газеты «Красное знамя»</t>
  </si>
  <si>
    <t>1202 ИТОГО СМИ</t>
  </si>
  <si>
    <t>Осуществление издательской деятельности</t>
  </si>
  <si>
    <t>Объем тиража, шт</t>
  </si>
  <si>
    <t>Производство и выпуск сетевого издания</t>
  </si>
  <si>
    <t>мегабайт</t>
  </si>
  <si>
    <t>КФСР</t>
  </si>
  <si>
    <t>Наименование КФСР</t>
  </si>
  <si>
    <t>Исполнено</t>
  </si>
  <si>
    <t>Процент исполнения</t>
  </si>
  <si>
    <t>Количество оказанных услуг</t>
  </si>
  <si>
    <t>Другие вопросы в области жилищно-коммунального хозяйства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</si>
  <si>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</si>
  <si>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</si>
  <si>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</si>
  <si>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</si>
  <si>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</si>
  <si>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</t>
  </si>
  <si>
    <t>Массовый спорт</t>
  </si>
  <si>
    <t>Средства массовой иформации</t>
  </si>
  <si>
    <t>0505</t>
  </si>
  <si>
    <t>0701</t>
  </si>
  <si>
    <t>0702</t>
  </si>
  <si>
    <t>0703</t>
  </si>
  <si>
    <t>0707</t>
  </si>
  <si>
    <t>0709</t>
  </si>
  <si>
    <t>0801</t>
  </si>
  <si>
    <t>ЦДО Р. П. ТОНКИНО</t>
  </si>
  <si>
    <t>МБУК "НКМ"</t>
  </si>
  <si>
    <t>МБУК "МЦКС"</t>
  </si>
  <si>
    <t>МБУК "МЦБС"</t>
  </si>
  <si>
    <t>МБУДО "ДХШ" Р.П. ТОНКИНО</t>
  </si>
  <si>
    <t>МБУДО "ДМШ" Р.П. ТОНКИНО</t>
  </si>
  <si>
    <t>МБУ ХЭС Р.П.ТОНКИНО</t>
  </si>
  <si>
    <t>МБУ ФСК "КРИСТАЛЛ"</t>
  </si>
  <si>
    <t>МБОУ "ПАКАЛЁВСКАЯ ОШ"</t>
  </si>
  <si>
    <t>МБОУ "ВЯЗОВСКАЯ ОШ"</t>
  </si>
  <si>
    <t>МБОУ "БОЛЬШЕСОДОМОВСКАЯ ОШ"</t>
  </si>
  <si>
    <t>МБОУ "БЕРДНИКОВСКАЯ ОШ"</t>
  </si>
  <si>
    <t>МБДОУ ДЕТСКИЙ САД № 5 "СКАЗКА"</t>
  </si>
  <si>
    <t>МБДОУ ДЕТСКИЙ САД № 4  "СОЛНЫШКО"</t>
  </si>
  <si>
    <t>МБДОУ ДЕТСКИЙ САД № 1 "ТЕРЕМОК"</t>
  </si>
  <si>
    <t>МАУ "РЕДАКЦИЯ ГАЗЕТЫ "КРАСНОЕ ЗНАМЯ"</t>
  </si>
  <si>
    <t>МАОУ "ТОНКИНСКАЯ СШ"</t>
  </si>
  <si>
    <t>СМИ</t>
  </si>
  <si>
    <t>Спорт</t>
  </si>
  <si>
    <t>Дополнительное</t>
  </si>
  <si>
    <t>Выплаты-Исполнение с учётом Восстановления</t>
  </si>
  <si>
    <t>Организация</t>
  </si>
  <si>
    <t>Единица измерения руб.</t>
  </si>
  <si>
    <t>Тип организации: Все организации</t>
  </si>
  <si>
    <t>КВФО: 4</t>
  </si>
  <si>
    <t>Операции организаций</t>
  </si>
  <si>
    <t>(наименование органа, исполняющего бюджет)</t>
  </si>
  <si>
    <t>УПРАВЛЕНИЕ ФИНАНСОВ АДМИНИСТРАЦИИ ТОНКИНСКОГО МУНИЦИПАЛЬНОГО ОКРУГА НИЖЕГОРОДСКОЙ ОБЛАСТИ</t>
  </si>
  <si>
    <t>1202</t>
  </si>
  <si>
    <t>1102</t>
  </si>
  <si>
    <t>0409</t>
  </si>
  <si>
    <t>Дорожное хозяйство</t>
  </si>
  <si>
    <t>км</t>
  </si>
  <si>
    <t xml:space="preserve">Организация капитального ремонта, ремонта
 и содержания закрепленных автомобильных дорог общего пользования
 и искусственных дорожных сооружений в их составе
</t>
  </si>
  <si>
    <t>на 01.01.2026 г.</t>
  </si>
  <si>
    <t>Выплаты - План с изменениями 2025 год</t>
  </si>
  <si>
    <t>ХЭС</t>
  </si>
  <si>
    <t>0505/0409</t>
  </si>
  <si>
    <t xml:space="preserve">Культура </t>
  </si>
  <si>
    <t>Другие вопросы ХЭС СО</t>
  </si>
  <si>
    <t>единиц</t>
  </si>
  <si>
    <t xml:space="preserve">Формирование, учет, изучение, обеспечение физического сохранения и безопасности фондов библиотек, включая оцифровку фондов 
</t>
  </si>
  <si>
    <t>2025 год</t>
  </si>
  <si>
    <t>074</t>
  </si>
  <si>
    <t>057</t>
  </si>
  <si>
    <t>487</t>
  </si>
  <si>
    <t>006</t>
  </si>
  <si>
    <t xml:space="preserve">Свод отчетов по исполнению муниципальных заданий учреждений Тонкинского муниципального округа за 2025год </t>
  </si>
  <si>
    <t>В соответствии с доведёнными Предельными объемами финансирования</t>
  </si>
  <si>
    <t>летн отд</t>
  </si>
  <si>
    <t>школы всего</t>
  </si>
  <si>
    <t>школы кроме летн отд</t>
  </si>
  <si>
    <t>Остаток неисполнения</t>
  </si>
  <si>
    <t>В ХЭС р.п.Тонкино по подразделу 0409 "Дорожное хозяйство" муниципальное задание не выполнено в связи с отсутствием снегопадов, положительными температурами окружающей среды, наличием вакантных ставок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</si>
</sst>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0"/>
    <numFmt numFmtId="166" formatCode="dd/mm/yyyy\ hh:m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 Cyr"/>
    </font>
    <font>
      <sz val="8.5"/>
      <name val="MS Sans Serif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0" fillId="0" borderId="0" xfId="0"/>
    <xf numFmtId="0" fontId="1" fillId="0" borderId="1" xfId="0" applyFont="1" applyBorder="1" applyAlignment="1">
      <alignment vertical="top"/>
    </xf>
    <xf numFmtId="49" fontId="4" fillId="0" borderId="5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49" fontId="5" fillId="0" borderId="5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7" fillId="4" borderId="5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4" fillId="4" borderId="5" xfId="0" applyFont="1" applyFill="1" applyBorder="1" applyAlignment="1">
      <alignment vertical="top"/>
    </xf>
    <xf numFmtId="0" fontId="1" fillId="4" borderId="5" xfId="0" applyFont="1" applyFill="1" applyBorder="1" applyAlignment="1">
      <alignment vertical="top"/>
    </xf>
    <xf numFmtId="4" fontId="1" fillId="2" borderId="1" xfId="1" applyNumberFormat="1" applyFont="1" applyFill="1" applyBorder="1" applyAlignment="1">
      <alignment horizontal="right" vertical="top"/>
    </xf>
    <xf numFmtId="4" fontId="1" fillId="4" borderId="1" xfId="0" applyNumberFormat="1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165" fontId="2" fillId="4" borderId="1" xfId="0" applyNumberFormat="1" applyFont="1" applyFill="1" applyBorder="1" applyAlignment="1">
      <alignment horizontal="right" vertical="top"/>
    </xf>
    <xf numFmtId="165" fontId="1" fillId="2" borderId="1" xfId="0" applyNumberFormat="1" applyFont="1" applyFill="1" applyBorder="1" applyAlignment="1">
      <alignment horizontal="right" vertical="top"/>
    </xf>
    <xf numFmtId="165" fontId="2" fillId="4" borderId="1" xfId="0" applyNumberFormat="1" applyFont="1" applyFill="1" applyBorder="1" applyAlignment="1">
      <alignment horizontal="right" vertical="top" wrapText="1"/>
    </xf>
    <xf numFmtId="165" fontId="1" fillId="4" borderId="1" xfId="1" applyNumberFormat="1" applyFont="1" applyFill="1" applyBorder="1" applyAlignment="1">
      <alignment horizontal="right" vertical="top"/>
    </xf>
    <xf numFmtId="165" fontId="2" fillId="3" borderId="1" xfId="0" applyNumberFormat="1" applyFont="1" applyFill="1" applyBorder="1" applyAlignment="1">
      <alignment horizontal="right" vertical="top" wrapText="1"/>
    </xf>
    <xf numFmtId="165" fontId="2" fillId="3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  <xf numFmtId="165" fontId="1" fillId="2" borderId="1" xfId="1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 vertical="top"/>
    </xf>
    <xf numFmtId="4" fontId="1" fillId="0" borderId="1" xfId="1" applyNumberFormat="1" applyFont="1" applyFill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/>
    </xf>
    <xf numFmtId="4" fontId="1" fillId="0" borderId="1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165" fontId="1" fillId="0" borderId="3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 applyAlignment="1">
      <alignment horizontal="right" vertical="top"/>
    </xf>
    <xf numFmtId="4" fontId="1" fillId="3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top"/>
    </xf>
    <xf numFmtId="0" fontId="4" fillId="3" borderId="4" xfId="0" applyFont="1" applyFill="1" applyBorder="1" applyAlignment="1">
      <alignment vertical="top"/>
    </xf>
    <xf numFmtId="49" fontId="2" fillId="3" borderId="1" xfId="0" applyNumberFormat="1" applyFont="1" applyFill="1" applyBorder="1" applyAlignment="1">
      <alignment vertical="top"/>
    </xf>
    <xf numFmtId="49" fontId="5" fillId="3" borderId="5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/>
    </xf>
    <xf numFmtId="49" fontId="2" fillId="3" borderId="5" xfId="0" applyNumberFormat="1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4" fontId="2" fillId="4" borderId="1" xfId="0" applyNumberFormat="1" applyFont="1" applyFill="1" applyBorder="1"/>
    <xf numFmtId="4" fontId="9" fillId="0" borderId="1" xfId="0" applyNumberFormat="1" applyFont="1" applyFill="1" applyBorder="1" applyAlignment="1">
      <alignment horizontal="right" vertical="top"/>
    </xf>
    <xf numFmtId="4" fontId="1" fillId="2" borderId="1" xfId="1" applyNumberFormat="1" applyFont="1" applyFill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165" fontId="0" fillId="0" borderId="0" xfId="0" applyNumberFormat="1"/>
    <xf numFmtId="0" fontId="10" fillId="0" borderId="0" xfId="0" applyFont="1" applyBorder="1" applyAlignment="1" applyProtection="1">
      <alignment horizontal="center"/>
    </xf>
    <xf numFmtId="166" fontId="10" fillId="0" borderId="0" xfId="0" applyNumberFormat="1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/>
    </xf>
    <xf numFmtId="0" fontId="12" fillId="0" borderId="0" xfId="0" applyFont="1" applyBorder="1" applyAlignment="1" applyProtection="1"/>
    <xf numFmtId="0" fontId="13" fillId="0" borderId="0" xfId="0" applyFont="1" applyBorder="1" applyAlignment="1" applyProtection="1"/>
    <xf numFmtId="0" fontId="13" fillId="0" borderId="10" xfId="0" applyFont="1" applyBorder="1" applyAlignment="1" applyProtection="1"/>
    <xf numFmtId="49" fontId="14" fillId="0" borderId="1" xfId="0" applyNumberFormat="1" applyFont="1" applyBorder="1" applyAlignment="1" applyProtection="1">
      <alignment horizontal="center" vertical="center" wrapText="1"/>
    </xf>
    <xf numFmtId="4" fontId="14" fillId="0" borderId="8" xfId="0" applyNumberFormat="1" applyFont="1" applyBorder="1" applyAlignment="1" applyProtection="1">
      <alignment horizontal="right"/>
    </xf>
    <xf numFmtId="49" fontId="15" fillId="0" borderId="7" xfId="0" applyNumberFormat="1" applyFont="1" applyBorder="1" applyAlignment="1" applyProtection="1">
      <alignment horizontal="center" vertical="center" wrapText="1"/>
    </xf>
    <xf numFmtId="49" fontId="15" fillId="0" borderId="7" xfId="0" applyNumberFormat="1" applyFont="1" applyBorder="1" applyAlignment="1" applyProtection="1">
      <alignment horizontal="left" vertical="center" wrapText="1"/>
    </xf>
    <xf numFmtId="4" fontId="15" fillId="0" borderId="7" xfId="0" applyNumberFormat="1" applyFont="1" applyBorder="1" applyAlignment="1" applyProtection="1">
      <alignment horizontal="right" vertical="center" wrapText="1"/>
    </xf>
    <xf numFmtId="0" fontId="13" fillId="0" borderId="0" xfId="0" applyFont="1" applyBorder="1" applyAlignment="1" applyProtection="1">
      <alignment wrapText="1"/>
    </xf>
    <xf numFmtId="0" fontId="4" fillId="2" borderId="5" xfId="0" applyFont="1" applyFill="1" applyBorder="1" applyAlignment="1">
      <alignment vertical="top"/>
    </xf>
    <xf numFmtId="4" fontId="1" fillId="2" borderId="1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vertical="top" wrapText="1"/>
    </xf>
    <xf numFmtId="0" fontId="0" fillId="0" borderId="0" xfId="0" applyFont="1" applyBorder="1" applyAlignment="1" applyProtection="1">
      <alignment wrapText="1"/>
    </xf>
    <xf numFmtId="0" fontId="15" fillId="0" borderId="1" xfId="0" applyFont="1" applyBorder="1" applyAlignment="1" applyProtection="1">
      <alignment wrapText="1"/>
    </xf>
    <xf numFmtId="49" fontId="16" fillId="0" borderId="1" xfId="0" applyNumberFormat="1" applyFont="1" applyBorder="1" applyAlignment="1" applyProtection="1">
      <alignment horizontal="center" wrapText="1"/>
    </xf>
    <xf numFmtId="4" fontId="16" fillId="0" borderId="1" xfId="0" applyNumberFormat="1" applyFont="1" applyBorder="1" applyAlignment="1" applyProtection="1">
      <alignment wrapText="1"/>
    </xf>
    <xf numFmtId="0" fontId="16" fillId="0" borderId="1" xfId="0" applyFont="1" applyBorder="1" applyAlignment="1" applyProtection="1">
      <alignment horizontal="center" wrapText="1"/>
    </xf>
    <xf numFmtId="0" fontId="15" fillId="0" borderId="0" xfId="0" applyFont="1" applyBorder="1" applyAlignment="1" applyProtection="1"/>
    <xf numFmtId="49" fontId="14" fillId="0" borderId="9" xfId="0" applyNumberFormat="1" applyFont="1" applyBorder="1" applyAlignment="1" applyProtection="1">
      <alignment horizontal="left"/>
    </xf>
    <xf numFmtId="49" fontId="14" fillId="0" borderId="8" xfId="0" applyNumberFormat="1" applyFont="1" applyBorder="1" applyAlignment="1" applyProtection="1">
      <alignment horizontal="center"/>
    </xf>
    <xf numFmtId="49" fontId="4" fillId="2" borderId="1" xfId="0" applyNumberFormat="1" applyFont="1" applyFill="1" applyBorder="1" applyAlignment="1">
      <alignment vertical="top" wrapText="1"/>
    </xf>
    <xf numFmtId="49" fontId="17" fillId="0" borderId="1" xfId="0" applyNumberFormat="1" applyFont="1" applyBorder="1" applyAlignment="1">
      <alignment horizontal="center"/>
    </xf>
    <xf numFmtId="4" fontId="17" fillId="0" borderId="1" xfId="0" applyNumberFormat="1" applyFont="1" applyBorder="1"/>
    <xf numFmtId="4" fontId="14" fillId="0" borderId="8" xfId="0" applyNumberFormat="1" applyFont="1" applyBorder="1" applyAlignment="1" applyProtection="1">
      <alignment horizontal="right" vertical="center" wrapText="1"/>
    </xf>
    <xf numFmtId="49" fontId="14" fillId="0" borderId="8" xfId="0" applyNumberFormat="1" applyFont="1" applyBorder="1" applyAlignment="1" applyProtection="1">
      <alignment horizontal="left" vertical="center" wrapText="1"/>
    </xf>
    <xf numFmtId="49" fontId="14" fillId="0" borderId="9" xfId="0" applyNumberFormat="1" applyFont="1" applyBorder="1" applyAlignment="1" applyProtection="1">
      <alignment horizontal="center" vertical="center" wrapText="1"/>
    </xf>
    <xf numFmtId="49" fontId="14" fillId="0" borderId="8" xfId="0" applyNumberFormat="1" applyFont="1" applyBorder="1" applyAlignment="1" applyProtection="1">
      <alignment horizontal="left"/>
    </xf>
    <xf numFmtId="49" fontId="14" fillId="0" borderId="9" xfId="0" applyNumberFormat="1" applyFont="1" applyBorder="1" applyAlignment="1" applyProtection="1">
      <alignment horizontal="center"/>
    </xf>
    <xf numFmtId="0" fontId="11" fillId="4" borderId="5" xfId="0" applyFont="1" applyFill="1" applyBorder="1" applyAlignment="1">
      <alignment vertical="top"/>
    </xf>
    <xf numFmtId="0" fontId="18" fillId="4" borderId="5" xfId="0" applyFont="1" applyFill="1" applyBorder="1" applyAlignment="1">
      <alignment vertical="top"/>
    </xf>
    <xf numFmtId="165" fontId="11" fillId="4" borderId="1" xfId="0" applyNumberFormat="1" applyFont="1" applyFill="1" applyBorder="1" applyAlignment="1">
      <alignment horizontal="right" vertical="top" wrapText="1"/>
    </xf>
    <xf numFmtId="4" fontId="11" fillId="4" borderId="1" xfId="0" applyNumberFormat="1" applyFont="1" applyFill="1" applyBorder="1" applyAlignment="1">
      <alignment horizontal="righ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165" fontId="8" fillId="2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0" fontId="1" fillId="2" borderId="4" xfId="0" applyFont="1" applyFill="1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4" xfId="0" applyFont="1" applyBorder="1" applyAlignment="1">
      <alignment horizontal="justify" vertical="top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0" borderId="6" xfId="0" applyBorder="1" applyAlignment="1">
      <alignment vertical="top"/>
    </xf>
    <xf numFmtId="0" fontId="6" fillId="4" borderId="2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/>
    </xf>
    <xf numFmtId="0" fontId="13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0</xdr:rowOff>
    </xdr:from>
    <xdr:to>
      <xdr:col>5</xdr:col>
      <xdr:colOff>38100</xdr:colOff>
      <xdr:row>49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0" y="11306175"/>
          <a:ext cx="5334000" cy="428625"/>
          <a:chOff x="0" y="0"/>
          <a:chExt cx="1023" cy="255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50</xdr:row>
      <xdr:rowOff>76200</xdr:rowOff>
    </xdr:from>
    <xdr:to>
      <xdr:col>5</xdr:col>
      <xdr:colOff>38100</xdr:colOff>
      <xdr:row>52</xdr:row>
      <xdr:rowOff>95250</xdr:rowOff>
    </xdr:to>
    <xdr:grpSp>
      <xdr:nvGrpSpPr>
        <xdr:cNvPr id="10" name="Group 9"/>
        <xdr:cNvGrpSpPr>
          <a:grpSpLocks/>
        </xdr:cNvGrpSpPr>
      </xdr:nvGrpSpPr>
      <xdr:grpSpPr bwMode="auto">
        <a:xfrm>
          <a:off x="0" y="11953875"/>
          <a:ext cx="5334000" cy="400050"/>
          <a:chOff x="0" y="0"/>
          <a:chExt cx="1023" cy="255"/>
        </a:xfrm>
      </xdr:grpSpPr>
      <xdr:sp macro="" textlink="">
        <xdr:nvSpPr>
          <xdr:cNvPr id="11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2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5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tabSelected="1" zoomScale="75" zoomScaleNormal="75" workbookViewId="0">
      <pane ySplit="5" topLeftCell="A6" activePane="bottomLeft" state="frozen"/>
      <selection pane="bottomLeft" activeCell="G9" sqref="G9"/>
    </sheetView>
  </sheetViews>
  <sheetFormatPr defaultRowHeight="15" x14ac:dyDescent="0.25"/>
  <cols>
    <col min="1" max="1" width="31.7109375" customWidth="1"/>
    <col min="2" max="2" width="26.42578125" customWidth="1"/>
    <col min="4" max="4" width="13.140625" customWidth="1"/>
    <col min="5" max="5" width="18" customWidth="1"/>
    <col min="6" max="6" width="15.85546875" customWidth="1"/>
    <col min="7" max="7" width="17.85546875" bestFit="1" customWidth="1"/>
    <col min="8" max="8" width="15.7109375" customWidth="1"/>
    <col min="9" max="9" width="16.42578125" customWidth="1"/>
    <col min="10" max="10" width="15.42578125" bestFit="1" customWidth="1"/>
    <col min="11" max="11" width="15.28515625" customWidth="1"/>
    <col min="12" max="12" width="20.1406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</row>
    <row r="2" spans="1:12" ht="45" customHeight="1" x14ac:dyDescent="0.25">
      <c r="A2" s="119" t="s">
        <v>131</v>
      </c>
      <c r="B2" s="119"/>
      <c r="C2" s="119"/>
      <c r="D2" s="119"/>
      <c r="E2" s="119"/>
      <c r="F2" s="119"/>
      <c r="G2" s="119"/>
      <c r="H2" s="119"/>
      <c r="I2" s="120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</row>
    <row r="4" spans="1:12" ht="38.25" customHeight="1" x14ac:dyDescent="0.25">
      <c r="A4" s="121" t="s">
        <v>0</v>
      </c>
      <c r="B4" s="121" t="s">
        <v>1</v>
      </c>
      <c r="C4" s="121" t="s">
        <v>6</v>
      </c>
      <c r="D4" s="122" t="s">
        <v>2</v>
      </c>
      <c r="E4" s="123"/>
      <c r="F4" s="122" t="s">
        <v>3</v>
      </c>
      <c r="G4" s="123"/>
      <c r="H4" s="124" t="s">
        <v>5</v>
      </c>
      <c r="I4" s="125"/>
    </row>
    <row r="5" spans="1:12" ht="30" customHeight="1" x14ac:dyDescent="0.25">
      <c r="A5" s="110"/>
      <c r="B5" s="110"/>
      <c r="C5" s="110"/>
      <c r="D5" s="3" t="s">
        <v>4</v>
      </c>
      <c r="E5" s="3" t="s">
        <v>7</v>
      </c>
      <c r="F5" s="3" t="s">
        <v>4</v>
      </c>
      <c r="G5" s="3" t="s">
        <v>7</v>
      </c>
      <c r="H5" s="3" t="s">
        <v>4</v>
      </c>
      <c r="I5" s="3" t="s">
        <v>7</v>
      </c>
    </row>
    <row r="6" spans="1:12" s="9" customFormat="1" ht="30" customHeight="1" x14ac:dyDescent="0.25">
      <c r="A6" s="86" t="s">
        <v>32</v>
      </c>
      <c r="B6" s="87"/>
      <c r="C6" s="87"/>
      <c r="D6" s="88">
        <f>D7+D11+D52+D78</f>
        <v>611461.00699999998</v>
      </c>
      <c r="E6" s="88">
        <f t="shared" ref="E6:G6" si="0">E7+E11+E52+E78</f>
        <v>322910369.66999996</v>
      </c>
      <c r="F6" s="88">
        <f t="shared" si="0"/>
        <v>611418.33400000003</v>
      </c>
      <c r="G6" s="88">
        <f t="shared" si="0"/>
        <v>312823773.51999998</v>
      </c>
      <c r="H6" s="89">
        <f>F6/D6*100</f>
        <v>99.993021141248349</v>
      </c>
      <c r="I6" s="89">
        <f>G6/E6*100</f>
        <v>96.876348021803068</v>
      </c>
    </row>
    <row r="7" spans="1:12" x14ac:dyDescent="0.25">
      <c r="A7" s="18" t="s">
        <v>49</v>
      </c>
      <c r="B7" s="19"/>
      <c r="C7" s="19"/>
      <c r="D7" s="24">
        <f>D10</f>
        <v>24.507000000000001</v>
      </c>
      <c r="E7" s="24">
        <f t="shared" ref="E7:G7" si="1">E10</f>
        <v>4666242</v>
      </c>
      <c r="F7" s="24">
        <f t="shared" si="1"/>
        <v>16.834</v>
      </c>
      <c r="G7" s="24">
        <f t="shared" si="1"/>
        <v>3692141.1</v>
      </c>
      <c r="H7" s="22">
        <f t="shared" ref="H7:H73" si="2">F7/D7*100</f>
        <v>68.690578202146327</v>
      </c>
      <c r="I7" s="22">
        <f t="shared" ref="I7:I73" si="3">G7/E7*100</f>
        <v>79.124509616089355</v>
      </c>
    </row>
    <row r="8" spans="1:12" s="9" customFormat="1" ht="96" x14ac:dyDescent="0.25">
      <c r="A8" s="128" t="s">
        <v>48</v>
      </c>
      <c r="B8" s="69" t="s">
        <v>117</v>
      </c>
      <c r="C8" s="67" t="s">
        <v>116</v>
      </c>
      <c r="D8" s="25">
        <v>24</v>
      </c>
      <c r="E8" s="68">
        <v>1465500</v>
      </c>
      <c r="F8" s="25">
        <v>16.407</v>
      </c>
      <c r="G8" s="68">
        <v>1001853.36</v>
      </c>
      <c r="H8" s="23">
        <f t="shared" si="2"/>
        <v>68.362499999999997</v>
      </c>
      <c r="I8" s="23">
        <f t="shared" si="3"/>
        <v>68.36256294779939</v>
      </c>
      <c r="J8" s="126" t="s">
        <v>137</v>
      </c>
      <c r="K8" s="127"/>
      <c r="L8" s="127"/>
    </row>
    <row r="9" spans="1:12" ht="75" x14ac:dyDescent="0.25">
      <c r="A9" s="129"/>
      <c r="B9" s="7" t="s">
        <v>19</v>
      </c>
      <c r="C9" s="6" t="s">
        <v>50</v>
      </c>
      <c r="D9" s="25">
        <v>0.50700000000000001</v>
      </c>
      <c r="E9" s="21">
        <v>3200742</v>
      </c>
      <c r="F9" s="25">
        <v>0.42699999999999999</v>
      </c>
      <c r="G9" s="21">
        <v>2690287.74</v>
      </c>
      <c r="H9" s="23">
        <f t="shared" si="2"/>
        <v>84.220907297830365</v>
      </c>
      <c r="I9" s="23">
        <f t="shared" si="3"/>
        <v>84.052002316962756</v>
      </c>
    </row>
    <row r="10" spans="1:12" x14ac:dyDescent="0.25">
      <c r="A10" s="6"/>
      <c r="B10" s="6" t="s">
        <v>8</v>
      </c>
      <c r="C10" s="6"/>
      <c r="D10" s="25">
        <f>D8+D9</f>
        <v>24.507000000000001</v>
      </c>
      <c r="E10" s="25">
        <f t="shared" ref="E10:G10" si="4">E8+E9</f>
        <v>4666242</v>
      </c>
      <c r="F10" s="25">
        <f t="shared" si="4"/>
        <v>16.834</v>
      </c>
      <c r="G10" s="25">
        <f t="shared" si="4"/>
        <v>3692141.1</v>
      </c>
      <c r="H10" s="23">
        <f t="shared" si="2"/>
        <v>68.690578202146327</v>
      </c>
      <c r="I10" s="23">
        <f t="shared" si="3"/>
        <v>79.124509616089355</v>
      </c>
    </row>
    <row r="11" spans="1:12" ht="18.75" x14ac:dyDescent="0.25">
      <c r="A11" s="131" t="s">
        <v>47</v>
      </c>
      <c r="B11" s="132"/>
      <c r="C11" s="17"/>
      <c r="D11" s="26">
        <f>D16+D22+D28+D32+D38+D41+D44+D47+D49+D51</f>
        <v>117748</v>
      </c>
      <c r="E11" s="26">
        <f t="shared" ref="E11:G11" si="5">E16+E22+E28+E32+E38+E41+E44+E47+E49+E51</f>
        <v>223573735.78999999</v>
      </c>
      <c r="F11" s="26">
        <f t="shared" si="5"/>
        <v>117748</v>
      </c>
      <c r="G11" s="26">
        <f t="shared" si="5"/>
        <v>215801162.52000001</v>
      </c>
      <c r="H11" s="22">
        <f t="shared" si="2"/>
        <v>100</v>
      </c>
      <c r="I11" s="22">
        <f t="shared" si="3"/>
        <v>96.523485532620583</v>
      </c>
    </row>
    <row r="12" spans="1:12" ht="60" x14ac:dyDescent="0.25">
      <c r="A12" s="133" t="s">
        <v>9</v>
      </c>
      <c r="B12" s="5" t="s">
        <v>25</v>
      </c>
      <c r="C12" s="2" t="s">
        <v>21</v>
      </c>
      <c r="D12" s="25">
        <v>211</v>
      </c>
      <c r="E12" s="52">
        <v>20734097.82</v>
      </c>
      <c r="F12" s="25">
        <v>211</v>
      </c>
      <c r="G12" s="52">
        <v>20306500</v>
      </c>
      <c r="H12" s="23">
        <f t="shared" si="2"/>
        <v>100</v>
      </c>
      <c r="I12" s="23">
        <f t="shared" si="3"/>
        <v>97.937707134826283</v>
      </c>
    </row>
    <row r="13" spans="1:12" ht="60" x14ac:dyDescent="0.25">
      <c r="A13" s="130"/>
      <c r="B13" s="5" t="s">
        <v>26</v>
      </c>
      <c r="C13" s="2" t="s">
        <v>21</v>
      </c>
      <c r="D13" s="25">
        <v>307</v>
      </c>
      <c r="E13" s="52">
        <v>36503887.530000001</v>
      </c>
      <c r="F13" s="25">
        <v>307</v>
      </c>
      <c r="G13" s="52">
        <v>35751995.329999998</v>
      </c>
      <c r="H13" s="23">
        <f t="shared" si="2"/>
        <v>100</v>
      </c>
      <c r="I13" s="23">
        <f t="shared" si="3"/>
        <v>97.940240750024017</v>
      </c>
    </row>
    <row r="14" spans="1:12" ht="60" x14ac:dyDescent="0.25">
      <c r="A14" s="130"/>
      <c r="B14" s="5" t="s">
        <v>27</v>
      </c>
      <c r="C14" s="2" t="s">
        <v>21</v>
      </c>
      <c r="D14" s="25">
        <v>34</v>
      </c>
      <c r="E14" s="52">
        <v>6221448.5800000001</v>
      </c>
      <c r="F14" s="25">
        <v>34</v>
      </c>
      <c r="G14" s="52">
        <v>6093300</v>
      </c>
      <c r="H14" s="23">
        <f t="shared" si="2"/>
        <v>100</v>
      </c>
      <c r="I14" s="23">
        <f t="shared" si="3"/>
        <v>97.940213145665822</v>
      </c>
      <c r="J14" s="54">
        <f>F16+F22+F28+F32+F38</f>
        <v>973</v>
      </c>
      <c r="K14" t="s">
        <v>134</v>
      </c>
    </row>
    <row r="15" spans="1:12" ht="30" x14ac:dyDescent="0.25">
      <c r="A15" s="130"/>
      <c r="B15" s="5" t="s">
        <v>51</v>
      </c>
      <c r="C15" s="2" t="s">
        <v>21</v>
      </c>
      <c r="D15" s="25">
        <v>240</v>
      </c>
      <c r="E15" s="52">
        <v>845000</v>
      </c>
      <c r="F15" s="25">
        <v>240</v>
      </c>
      <c r="G15" s="52">
        <v>845000</v>
      </c>
      <c r="H15" s="23">
        <f t="shared" si="2"/>
        <v>100</v>
      </c>
      <c r="I15" s="23">
        <f t="shared" si="3"/>
        <v>100</v>
      </c>
      <c r="J15" s="54">
        <f>F15+F21+F27+F31+F37</f>
        <v>304</v>
      </c>
      <c r="K15" t="s">
        <v>133</v>
      </c>
    </row>
    <row r="16" spans="1:12" x14ac:dyDescent="0.25">
      <c r="A16" s="110"/>
      <c r="B16" s="30" t="s">
        <v>8</v>
      </c>
      <c r="C16" s="6"/>
      <c r="D16" s="25">
        <f>SUM(D12:D15)</f>
        <v>792</v>
      </c>
      <c r="E16" s="25">
        <f t="shared" ref="E16:G16" si="6">SUM(E12:E15)</f>
        <v>64304433.93</v>
      </c>
      <c r="F16" s="25">
        <f t="shared" si="6"/>
        <v>792</v>
      </c>
      <c r="G16" s="25">
        <f t="shared" si="6"/>
        <v>62996795.329999998</v>
      </c>
      <c r="H16" s="23">
        <f t="shared" si="2"/>
        <v>100</v>
      </c>
      <c r="I16" s="23">
        <f t="shared" si="3"/>
        <v>97.96648765865281</v>
      </c>
      <c r="J16" s="54">
        <f>J14-J15</f>
        <v>669</v>
      </c>
      <c r="K16" t="s">
        <v>135</v>
      </c>
    </row>
    <row r="17" spans="1:9" ht="60" x14ac:dyDescent="0.25">
      <c r="A17" s="133" t="s">
        <v>10</v>
      </c>
      <c r="B17" s="5" t="s">
        <v>25</v>
      </c>
      <c r="C17" s="2" t="s">
        <v>21</v>
      </c>
      <c r="D17" s="25">
        <v>6</v>
      </c>
      <c r="E17" s="52">
        <v>3620300</v>
      </c>
      <c r="F17" s="25">
        <v>6</v>
      </c>
      <c r="G17" s="52">
        <v>3507300</v>
      </c>
      <c r="H17" s="23">
        <f t="shared" si="2"/>
        <v>100</v>
      </c>
      <c r="I17" s="23">
        <f t="shared" si="3"/>
        <v>96.878711708974393</v>
      </c>
    </row>
    <row r="18" spans="1:9" ht="60" x14ac:dyDescent="0.25">
      <c r="A18" s="130"/>
      <c r="B18" s="5" t="s">
        <v>26</v>
      </c>
      <c r="C18" s="2" t="s">
        <v>21</v>
      </c>
      <c r="D18" s="25">
        <v>7</v>
      </c>
      <c r="E18" s="52">
        <v>6958900</v>
      </c>
      <c r="F18" s="25">
        <v>7</v>
      </c>
      <c r="G18" s="52">
        <v>6741600</v>
      </c>
      <c r="H18" s="23">
        <f t="shared" si="2"/>
        <v>100</v>
      </c>
      <c r="I18" s="23">
        <f t="shared" si="3"/>
        <v>96.877380045696881</v>
      </c>
    </row>
    <row r="19" spans="1:9" ht="60" x14ac:dyDescent="0.25">
      <c r="A19" s="130"/>
      <c r="B19" s="5" t="s">
        <v>23</v>
      </c>
      <c r="C19" s="2" t="s">
        <v>21</v>
      </c>
      <c r="D19" s="25">
        <v>7</v>
      </c>
      <c r="E19" s="52">
        <v>2782750</v>
      </c>
      <c r="F19" s="25">
        <v>7</v>
      </c>
      <c r="G19" s="52">
        <v>2696000</v>
      </c>
      <c r="H19" s="23">
        <f t="shared" si="2"/>
        <v>100</v>
      </c>
      <c r="I19" s="23">
        <f t="shared" si="3"/>
        <v>96.882580181475163</v>
      </c>
    </row>
    <row r="20" spans="1:9" x14ac:dyDescent="0.25">
      <c r="A20" s="130"/>
      <c r="B20" s="4" t="s">
        <v>24</v>
      </c>
      <c r="C20" s="2" t="s">
        <v>21</v>
      </c>
      <c r="D20" s="25">
        <v>7</v>
      </c>
      <c r="E20" s="52">
        <v>1105864.3899999999</v>
      </c>
      <c r="F20" s="25">
        <v>7</v>
      </c>
      <c r="G20" s="52">
        <v>1071094.8</v>
      </c>
      <c r="H20" s="23">
        <f t="shared" si="2"/>
        <v>100</v>
      </c>
      <c r="I20" s="23">
        <f t="shared" si="3"/>
        <v>96.855890259745152</v>
      </c>
    </row>
    <row r="21" spans="1:9" ht="30" x14ac:dyDescent="0.25">
      <c r="A21" s="130"/>
      <c r="B21" s="7" t="s">
        <v>51</v>
      </c>
      <c r="C21" s="6" t="s">
        <v>21</v>
      </c>
      <c r="D21" s="25">
        <v>10</v>
      </c>
      <c r="E21" s="21">
        <v>35000</v>
      </c>
      <c r="F21" s="25">
        <v>10</v>
      </c>
      <c r="G21" s="21">
        <v>35000</v>
      </c>
      <c r="H21" s="23">
        <f t="shared" si="2"/>
        <v>100</v>
      </c>
      <c r="I21" s="23">
        <f t="shared" si="3"/>
        <v>100</v>
      </c>
    </row>
    <row r="22" spans="1:9" x14ac:dyDescent="0.25">
      <c r="A22" s="110"/>
      <c r="B22" s="30" t="s">
        <v>8</v>
      </c>
      <c r="C22" s="6"/>
      <c r="D22" s="31">
        <f>SUM(D17:D21)</f>
        <v>37</v>
      </c>
      <c r="E22" s="31">
        <f t="shared" ref="E22:G22" si="7">SUM(E17:E21)</f>
        <v>14502814.390000001</v>
      </c>
      <c r="F22" s="31">
        <f t="shared" si="7"/>
        <v>37</v>
      </c>
      <c r="G22" s="31">
        <f t="shared" si="7"/>
        <v>14050994.800000001</v>
      </c>
      <c r="H22" s="23">
        <f t="shared" si="2"/>
        <v>100</v>
      </c>
      <c r="I22" s="23">
        <f t="shared" si="3"/>
        <v>96.884607512376775</v>
      </c>
    </row>
    <row r="23" spans="1:9" ht="60" x14ac:dyDescent="0.25">
      <c r="A23" s="133" t="s">
        <v>11</v>
      </c>
      <c r="B23" s="5" t="s">
        <v>25</v>
      </c>
      <c r="C23" s="2" t="s">
        <v>21</v>
      </c>
      <c r="D23" s="32">
        <v>13</v>
      </c>
      <c r="E23" s="52">
        <v>4765899.22</v>
      </c>
      <c r="F23" s="32">
        <v>13</v>
      </c>
      <c r="G23" s="52">
        <v>4615400</v>
      </c>
      <c r="H23" s="34">
        <f t="shared" si="2"/>
        <v>100</v>
      </c>
      <c r="I23" s="23">
        <f t="shared" si="3"/>
        <v>96.842165286071662</v>
      </c>
    </row>
    <row r="24" spans="1:9" ht="60" x14ac:dyDescent="0.25">
      <c r="A24" s="130"/>
      <c r="B24" s="5" t="s">
        <v>26</v>
      </c>
      <c r="C24" s="2" t="s">
        <v>21</v>
      </c>
      <c r="D24" s="32">
        <v>11</v>
      </c>
      <c r="E24" s="52">
        <v>8468998.6099999994</v>
      </c>
      <c r="F24" s="32">
        <v>11</v>
      </c>
      <c r="G24" s="52">
        <v>8202000</v>
      </c>
      <c r="H24" s="34">
        <f t="shared" si="2"/>
        <v>100</v>
      </c>
      <c r="I24" s="23">
        <f t="shared" si="3"/>
        <v>96.847341435565554</v>
      </c>
    </row>
    <row r="25" spans="1:9" ht="60" x14ac:dyDescent="0.25">
      <c r="A25" s="130"/>
      <c r="B25" s="5" t="s">
        <v>23</v>
      </c>
      <c r="C25" s="2" t="s">
        <v>21</v>
      </c>
      <c r="D25" s="32">
        <v>3</v>
      </c>
      <c r="E25" s="52">
        <v>2621499.5699999998</v>
      </c>
      <c r="F25" s="32">
        <v>3</v>
      </c>
      <c r="G25" s="52">
        <v>2539000</v>
      </c>
      <c r="H25" s="34">
        <f t="shared" si="2"/>
        <v>100</v>
      </c>
      <c r="I25" s="23">
        <f t="shared" si="3"/>
        <v>96.852962672810975</v>
      </c>
    </row>
    <row r="26" spans="1:9" x14ac:dyDescent="0.25">
      <c r="A26" s="130"/>
      <c r="B26" s="4" t="s">
        <v>24</v>
      </c>
      <c r="C26" s="2" t="s">
        <v>21</v>
      </c>
      <c r="D26" s="32">
        <v>3</v>
      </c>
      <c r="E26" s="52">
        <v>1188403.49</v>
      </c>
      <c r="F26" s="32">
        <v>3</v>
      </c>
      <c r="G26" s="52">
        <v>1021403.49</v>
      </c>
      <c r="H26" s="34">
        <f t="shared" si="2"/>
        <v>100</v>
      </c>
      <c r="I26" s="23">
        <f t="shared" si="3"/>
        <v>85.947533694974254</v>
      </c>
    </row>
    <row r="27" spans="1:9" ht="41.25" customHeight="1" x14ac:dyDescent="0.25">
      <c r="A27" s="130"/>
      <c r="B27" s="5" t="s">
        <v>51</v>
      </c>
      <c r="C27" s="2" t="s">
        <v>21</v>
      </c>
      <c r="D27" s="32">
        <v>19</v>
      </c>
      <c r="E27" s="33">
        <v>66500</v>
      </c>
      <c r="F27" s="32">
        <v>19</v>
      </c>
      <c r="G27" s="33">
        <v>66500</v>
      </c>
      <c r="H27" s="34">
        <f t="shared" si="2"/>
        <v>100</v>
      </c>
      <c r="I27" s="23">
        <f t="shared" si="3"/>
        <v>100</v>
      </c>
    </row>
    <row r="28" spans="1:9" x14ac:dyDescent="0.25">
      <c r="A28" s="110"/>
      <c r="B28" s="30" t="s">
        <v>8</v>
      </c>
      <c r="C28" s="6"/>
      <c r="D28" s="31">
        <f>SUM(D23:D27)</f>
        <v>49</v>
      </c>
      <c r="E28" s="31">
        <f t="shared" ref="E28:G28" si="8">SUM(E23:E27)</f>
        <v>17111300.889999997</v>
      </c>
      <c r="F28" s="31">
        <f t="shared" si="8"/>
        <v>49</v>
      </c>
      <c r="G28" s="31">
        <f t="shared" si="8"/>
        <v>16444303.49</v>
      </c>
      <c r="H28" s="23">
        <f t="shared" si="2"/>
        <v>100</v>
      </c>
      <c r="I28" s="23">
        <f t="shared" si="3"/>
        <v>96.102006479298154</v>
      </c>
    </row>
    <row r="29" spans="1:9" ht="60" x14ac:dyDescent="0.25">
      <c r="A29" s="109" t="s">
        <v>12</v>
      </c>
      <c r="B29" s="7" t="s">
        <v>25</v>
      </c>
      <c r="C29" s="6" t="s">
        <v>21</v>
      </c>
      <c r="D29" s="32">
        <v>12</v>
      </c>
      <c r="E29" s="52">
        <v>3891250</v>
      </c>
      <c r="F29" s="32">
        <v>12</v>
      </c>
      <c r="G29" s="52">
        <v>3752100</v>
      </c>
      <c r="H29" s="34">
        <f t="shared" si="2"/>
        <v>100</v>
      </c>
      <c r="I29" s="23">
        <f t="shared" si="3"/>
        <v>96.424028268551226</v>
      </c>
    </row>
    <row r="30" spans="1:9" ht="60" x14ac:dyDescent="0.25">
      <c r="A30" s="130"/>
      <c r="B30" s="7" t="s">
        <v>26</v>
      </c>
      <c r="C30" s="6" t="s">
        <v>21</v>
      </c>
      <c r="D30" s="32">
        <v>27</v>
      </c>
      <c r="E30" s="52">
        <v>10552500.74</v>
      </c>
      <c r="F30" s="32">
        <v>27</v>
      </c>
      <c r="G30" s="52">
        <v>10174375.74</v>
      </c>
      <c r="H30" s="23">
        <f t="shared" si="2"/>
        <v>100</v>
      </c>
      <c r="I30" s="23">
        <f t="shared" si="3"/>
        <v>96.41672614561692</v>
      </c>
    </row>
    <row r="31" spans="1:9" ht="30" x14ac:dyDescent="0.25">
      <c r="A31" s="130"/>
      <c r="B31" s="5" t="s">
        <v>51</v>
      </c>
      <c r="C31" s="2" t="s">
        <v>21</v>
      </c>
      <c r="D31" s="32">
        <v>25</v>
      </c>
      <c r="E31" s="33">
        <v>87500</v>
      </c>
      <c r="F31" s="32">
        <v>25</v>
      </c>
      <c r="G31" s="33">
        <v>87500</v>
      </c>
      <c r="H31" s="23">
        <f t="shared" si="2"/>
        <v>100</v>
      </c>
      <c r="I31" s="23">
        <f t="shared" si="3"/>
        <v>100</v>
      </c>
    </row>
    <row r="32" spans="1:9" x14ac:dyDescent="0.25">
      <c r="A32" s="110"/>
      <c r="B32" s="30" t="s">
        <v>8</v>
      </c>
      <c r="C32" s="6"/>
      <c r="D32" s="31">
        <f>SUM(D29:D31)</f>
        <v>64</v>
      </c>
      <c r="E32" s="31">
        <f t="shared" ref="E32:G32" si="9">SUM(E29:E31)</f>
        <v>14531250.74</v>
      </c>
      <c r="F32" s="31">
        <f t="shared" si="9"/>
        <v>64</v>
      </c>
      <c r="G32" s="31">
        <f t="shared" si="9"/>
        <v>14013975.74</v>
      </c>
      <c r="H32" s="23">
        <f t="shared" si="2"/>
        <v>100</v>
      </c>
      <c r="I32" s="23">
        <f t="shared" si="3"/>
        <v>96.440258245795022</v>
      </c>
    </row>
    <row r="33" spans="1:11" ht="60" x14ac:dyDescent="0.25">
      <c r="A33" s="109" t="s">
        <v>13</v>
      </c>
      <c r="B33" s="7" t="s">
        <v>25</v>
      </c>
      <c r="C33" s="6" t="s">
        <v>21</v>
      </c>
      <c r="D33" s="32">
        <v>2</v>
      </c>
      <c r="E33" s="52">
        <v>2256800</v>
      </c>
      <c r="F33" s="32">
        <v>2</v>
      </c>
      <c r="G33" s="52">
        <v>1931500</v>
      </c>
      <c r="H33" s="34">
        <f t="shared" si="2"/>
        <v>100</v>
      </c>
      <c r="I33" s="34">
        <f t="shared" si="3"/>
        <v>85.585785182559377</v>
      </c>
      <c r="J33" s="9"/>
      <c r="K33" s="9"/>
    </row>
    <row r="34" spans="1:11" ht="60" x14ac:dyDescent="0.25">
      <c r="A34" s="130"/>
      <c r="B34" s="7" t="s">
        <v>26</v>
      </c>
      <c r="C34" s="6" t="s">
        <v>21</v>
      </c>
      <c r="D34" s="32">
        <v>9</v>
      </c>
      <c r="E34" s="52">
        <v>9581600</v>
      </c>
      <c r="F34" s="32">
        <v>9</v>
      </c>
      <c r="G34" s="52">
        <v>8196600</v>
      </c>
      <c r="H34" s="34">
        <f t="shared" si="2"/>
        <v>100</v>
      </c>
      <c r="I34" s="34">
        <f t="shared" si="3"/>
        <v>85.54521165567337</v>
      </c>
      <c r="J34" s="9"/>
      <c r="K34" s="9"/>
    </row>
    <row r="35" spans="1:11" ht="60" x14ac:dyDescent="0.25">
      <c r="A35" s="130"/>
      <c r="B35" s="7" t="s">
        <v>23</v>
      </c>
      <c r="C35" s="6" t="s">
        <v>21</v>
      </c>
      <c r="D35" s="32">
        <v>5</v>
      </c>
      <c r="E35" s="52">
        <v>2591722.81</v>
      </c>
      <c r="F35" s="32">
        <v>5</v>
      </c>
      <c r="G35" s="52">
        <v>2217000</v>
      </c>
      <c r="H35" s="34">
        <f t="shared" si="2"/>
        <v>100</v>
      </c>
      <c r="I35" s="34">
        <f t="shared" si="3"/>
        <v>85.541555271491404</v>
      </c>
      <c r="J35" s="9"/>
      <c r="K35" s="9"/>
    </row>
    <row r="36" spans="1:11" ht="21.75" customHeight="1" x14ac:dyDescent="0.25">
      <c r="A36" s="130"/>
      <c r="B36" s="8" t="s">
        <v>24</v>
      </c>
      <c r="C36" s="6" t="s">
        <v>21</v>
      </c>
      <c r="D36" s="32">
        <v>5</v>
      </c>
      <c r="E36" s="52">
        <v>1480400.58</v>
      </c>
      <c r="F36" s="32">
        <v>5</v>
      </c>
      <c r="G36" s="52">
        <v>1080400.58</v>
      </c>
      <c r="H36" s="34">
        <f t="shared" si="2"/>
        <v>100</v>
      </c>
      <c r="I36" s="34">
        <f t="shared" si="3"/>
        <v>72.980286187134567</v>
      </c>
      <c r="J36" s="9"/>
      <c r="K36" s="9"/>
    </row>
    <row r="37" spans="1:11" ht="30" x14ac:dyDescent="0.25">
      <c r="A37" s="130"/>
      <c r="B37" s="5" t="s">
        <v>51</v>
      </c>
      <c r="C37" s="2" t="s">
        <v>21</v>
      </c>
      <c r="D37" s="32">
        <v>10</v>
      </c>
      <c r="E37" s="33">
        <v>35000</v>
      </c>
      <c r="F37" s="32">
        <v>10</v>
      </c>
      <c r="G37" s="33">
        <v>35000</v>
      </c>
      <c r="H37" s="34">
        <f t="shared" si="2"/>
        <v>100</v>
      </c>
      <c r="I37" s="34">
        <f t="shared" si="3"/>
        <v>100</v>
      </c>
      <c r="J37" s="9"/>
      <c r="K37" s="9"/>
    </row>
    <row r="38" spans="1:11" x14ac:dyDescent="0.25">
      <c r="A38" s="110"/>
      <c r="B38" s="30" t="s">
        <v>8</v>
      </c>
      <c r="C38" s="6"/>
      <c r="D38" s="31">
        <f>SUM(D33:D37)</f>
        <v>31</v>
      </c>
      <c r="E38" s="31">
        <f t="shared" ref="E38:G38" si="10">SUM(E33:E37)</f>
        <v>15945523.390000001</v>
      </c>
      <c r="F38" s="31">
        <f t="shared" si="10"/>
        <v>31</v>
      </c>
      <c r="G38" s="31">
        <f t="shared" si="10"/>
        <v>13460500.58</v>
      </c>
      <c r="H38" s="23">
        <f t="shared" si="2"/>
        <v>100</v>
      </c>
      <c r="I38" s="23">
        <f t="shared" si="3"/>
        <v>84.415545672471026</v>
      </c>
      <c r="J38" s="9"/>
      <c r="K38" s="9"/>
    </row>
    <row r="39" spans="1:11" ht="60" x14ac:dyDescent="0.25">
      <c r="A39" s="109" t="s">
        <v>14</v>
      </c>
      <c r="B39" s="7" t="s">
        <v>23</v>
      </c>
      <c r="C39" s="6" t="s">
        <v>21</v>
      </c>
      <c r="D39" s="32">
        <v>67</v>
      </c>
      <c r="E39" s="33">
        <v>15796400</v>
      </c>
      <c r="F39" s="32">
        <v>67</v>
      </c>
      <c r="G39" s="33">
        <v>15796400</v>
      </c>
      <c r="H39" s="23">
        <f t="shared" si="2"/>
        <v>100</v>
      </c>
      <c r="I39" s="23">
        <f t="shared" si="3"/>
        <v>100</v>
      </c>
    </row>
    <row r="40" spans="1:11" x14ac:dyDescent="0.25">
      <c r="A40" s="130"/>
      <c r="B40" s="8" t="s">
        <v>24</v>
      </c>
      <c r="C40" s="6" t="s">
        <v>21</v>
      </c>
      <c r="D40" s="32">
        <v>67</v>
      </c>
      <c r="E40" s="33">
        <v>6324717.5300000003</v>
      </c>
      <c r="F40" s="32">
        <v>67</v>
      </c>
      <c r="G40" s="33">
        <v>6158710.1299999999</v>
      </c>
      <c r="H40" s="23">
        <f t="shared" si="2"/>
        <v>100</v>
      </c>
      <c r="I40" s="23">
        <f t="shared" si="3"/>
        <v>97.375259856071381</v>
      </c>
      <c r="J40" s="54">
        <f>F41+F44+F47</f>
        <v>431</v>
      </c>
    </row>
    <row r="41" spans="1:11" x14ac:dyDescent="0.25">
      <c r="A41" s="110"/>
      <c r="B41" s="6" t="s">
        <v>8</v>
      </c>
      <c r="C41" s="6"/>
      <c r="D41" s="31">
        <f>SUM(D39:D40)</f>
        <v>134</v>
      </c>
      <c r="E41" s="31">
        <f t="shared" ref="E41:G41" si="11">SUM(E39:E40)</f>
        <v>22121117.530000001</v>
      </c>
      <c r="F41" s="31">
        <f t="shared" si="11"/>
        <v>134</v>
      </c>
      <c r="G41" s="31">
        <f t="shared" si="11"/>
        <v>21955110.129999999</v>
      </c>
      <c r="H41" s="23">
        <f t="shared" si="2"/>
        <v>100</v>
      </c>
      <c r="I41" s="23">
        <f t="shared" si="3"/>
        <v>99.249552380096219</v>
      </c>
    </row>
    <row r="42" spans="1:11" ht="60" x14ac:dyDescent="0.25">
      <c r="A42" s="109" t="s">
        <v>15</v>
      </c>
      <c r="B42" s="7" t="s">
        <v>23</v>
      </c>
      <c r="C42" s="6" t="s">
        <v>21</v>
      </c>
      <c r="D42" s="25">
        <v>98</v>
      </c>
      <c r="E42" s="21">
        <v>17322800</v>
      </c>
      <c r="F42" s="25">
        <v>98</v>
      </c>
      <c r="G42" s="21">
        <v>17322800</v>
      </c>
      <c r="H42" s="23">
        <f t="shared" si="2"/>
        <v>100</v>
      </c>
      <c r="I42" s="23">
        <f t="shared" si="3"/>
        <v>100</v>
      </c>
    </row>
    <row r="43" spans="1:11" x14ac:dyDescent="0.25">
      <c r="A43" s="130"/>
      <c r="B43" s="8" t="s">
        <v>24</v>
      </c>
      <c r="C43" s="6" t="s">
        <v>21</v>
      </c>
      <c r="D43" s="25">
        <v>99</v>
      </c>
      <c r="E43" s="21">
        <v>7469578.9100000001</v>
      </c>
      <c r="F43" s="25">
        <v>99</v>
      </c>
      <c r="G43" s="21">
        <v>7468578.9100000001</v>
      </c>
      <c r="H43" s="23">
        <f t="shared" si="2"/>
        <v>100</v>
      </c>
      <c r="I43" s="23">
        <f t="shared" si="3"/>
        <v>99.986612364471299</v>
      </c>
    </row>
    <row r="44" spans="1:11" x14ac:dyDescent="0.25">
      <c r="A44" s="110"/>
      <c r="B44" s="6" t="s">
        <v>8</v>
      </c>
      <c r="C44" s="6"/>
      <c r="D44" s="31">
        <f>SUM(D42:D43)</f>
        <v>197</v>
      </c>
      <c r="E44" s="31">
        <f t="shared" ref="E44:G44" si="12">SUM(E42:E43)</f>
        <v>24792378.91</v>
      </c>
      <c r="F44" s="31">
        <f t="shared" si="12"/>
        <v>197</v>
      </c>
      <c r="G44" s="31">
        <f t="shared" si="12"/>
        <v>24791378.91</v>
      </c>
      <c r="H44" s="23">
        <f t="shared" si="2"/>
        <v>100</v>
      </c>
      <c r="I44" s="23">
        <f t="shared" si="3"/>
        <v>99.995966502433546</v>
      </c>
    </row>
    <row r="45" spans="1:11" ht="60" x14ac:dyDescent="0.25">
      <c r="A45" s="109" t="s">
        <v>16</v>
      </c>
      <c r="B45" s="7" t="s">
        <v>23</v>
      </c>
      <c r="C45" s="6" t="s">
        <v>21</v>
      </c>
      <c r="D45" s="25">
        <v>50</v>
      </c>
      <c r="E45" s="21">
        <v>9365895.0899999999</v>
      </c>
      <c r="F45" s="25">
        <v>50</v>
      </c>
      <c r="G45" s="21">
        <v>9112500</v>
      </c>
      <c r="H45" s="23">
        <f t="shared" si="2"/>
        <v>100</v>
      </c>
      <c r="I45" s="23">
        <f t="shared" si="3"/>
        <v>97.294491476094464</v>
      </c>
    </row>
    <row r="46" spans="1:11" x14ac:dyDescent="0.25">
      <c r="A46" s="130"/>
      <c r="B46" s="8" t="s">
        <v>24</v>
      </c>
      <c r="C46" s="6" t="s">
        <v>21</v>
      </c>
      <c r="D46" s="25">
        <v>50</v>
      </c>
      <c r="E46" s="21">
        <v>3996332.15</v>
      </c>
      <c r="F46" s="25">
        <v>50</v>
      </c>
      <c r="G46" s="21">
        <v>3981332.15</v>
      </c>
      <c r="H46" s="23">
        <f t="shared" si="2"/>
        <v>100</v>
      </c>
      <c r="I46" s="23">
        <f t="shared" si="3"/>
        <v>99.624655823465531</v>
      </c>
    </row>
    <row r="47" spans="1:11" x14ac:dyDescent="0.25">
      <c r="A47" s="110"/>
      <c r="B47" s="6" t="s">
        <v>8</v>
      </c>
      <c r="C47" s="6"/>
      <c r="D47" s="31">
        <f>SUM(D45:D46)</f>
        <v>100</v>
      </c>
      <c r="E47" s="31">
        <f t="shared" ref="E47:G47" si="13">SUM(E45:E46)</f>
        <v>13362227.24</v>
      </c>
      <c r="F47" s="31">
        <f t="shared" si="13"/>
        <v>100</v>
      </c>
      <c r="G47" s="31">
        <f t="shared" si="13"/>
        <v>13093832.15</v>
      </c>
      <c r="H47" s="23">
        <f t="shared" si="2"/>
        <v>100</v>
      </c>
      <c r="I47" s="23">
        <f t="shared" si="3"/>
        <v>97.991389570171677</v>
      </c>
    </row>
    <row r="48" spans="1:11" ht="60" x14ac:dyDescent="0.25">
      <c r="A48" s="109" t="s">
        <v>17</v>
      </c>
      <c r="B48" s="7" t="s">
        <v>22</v>
      </c>
      <c r="C48" s="6" t="s">
        <v>28</v>
      </c>
      <c r="D48" s="25">
        <v>116336</v>
      </c>
      <c r="E48" s="52">
        <v>15645419.01</v>
      </c>
      <c r="F48" s="25">
        <v>116336</v>
      </c>
      <c r="G48" s="21">
        <v>14502539.619999999</v>
      </c>
      <c r="H48" s="23">
        <f t="shared" si="2"/>
        <v>100</v>
      </c>
      <c r="I48" s="23">
        <f t="shared" si="3"/>
        <v>92.69511804529165</v>
      </c>
      <c r="J48" s="54">
        <f>F48+F72+F74</f>
        <v>123979</v>
      </c>
    </row>
    <row r="49" spans="1:9" x14ac:dyDescent="0.25">
      <c r="A49" s="110"/>
      <c r="B49" s="6" t="s">
        <v>8</v>
      </c>
      <c r="C49" s="6"/>
      <c r="D49" s="25">
        <f>D48</f>
        <v>116336</v>
      </c>
      <c r="E49" s="25">
        <f t="shared" ref="E49:G49" si="14">E48</f>
        <v>15645419.01</v>
      </c>
      <c r="F49" s="25">
        <f t="shared" si="14"/>
        <v>116336</v>
      </c>
      <c r="G49" s="25">
        <f t="shared" si="14"/>
        <v>14502539.619999999</v>
      </c>
      <c r="H49" s="23">
        <f t="shared" si="2"/>
        <v>100</v>
      </c>
      <c r="I49" s="23">
        <f t="shared" si="3"/>
        <v>92.69511804529165</v>
      </c>
    </row>
    <row r="50" spans="1:9" ht="75" x14ac:dyDescent="0.25">
      <c r="A50" s="109" t="s">
        <v>18</v>
      </c>
      <c r="B50" s="7" t="s">
        <v>19</v>
      </c>
      <c r="C50" s="6" t="s">
        <v>20</v>
      </c>
      <c r="D50" s="25">
        <v>8</v>
      </c>
      <c r="E50" s="21">
        <v>21257269.760000002</v>
      </c>
      <c r="F50" s="25">
        <v>8</v>
      </c>
      <c r="G50" s="21">
        <v>20491731.77</v>
      </c>
      <c r="H50" s="23">
        <f t="shared" si="2"/>
        <v>100</v>
      </c>
      <c r="I50" s="23">
        <f>G50/E50*100</f>
        <v>96.398700309855784</v>
      </c>
    </row>
    <row r="51" spans="1:9" x14ac:dyDescent="0.25">
      <c r="A51" s="110"/>
      <c r="B51" s="6" t="s">
        <v>8</v>
      </c>
      <c r="C51" s="6"/>
      <c r="D51" s="31">
        <f>D50</f>
        <v>8</v>
      </c>
      <c r="E51" s="31">
        <f t="shared" ref="E51:G51" si="15">E50</f>
        <v>21257269.760000002</v>
      </c>
      <c r="F51" s="31">
        <f t="shared" si="15"/>
        <v>8</v>
      </c>
      <c r="G51" s="31">
        <f t="shared" si="15"/>
        <v>20491731.77</v>
      </c>
      <c r="H51" s="23">
        <f t="shared" si="2"/>
        <v>100</v>
      </c>
      <c r="I51" s="23">
        <f t="shared" si="3"/>
        <v>96.398700309855784</v>
      </c>
    </row>
    <row r="52" spans="1:9" s="9" customFormat="1" x14ac:dyDescent="0.25">
      <c r="A52" s="35" t="s">
        <v>52</v>
      </c>
      <c r="B52" s="20"/>
      <c r="C52" s="20"/>
      <c r="D52" s="27">
        <f>D53+D67+D75</f>
        <v>492559</v>
      </c>
      <c r="E52" s="27">
        <f t="shared" ref="E52:G52" si="16">E53+E67+E75</f>
        <v>91210445.879999995</v>
      </c>
      <c r="F52" s="27">
        <f t="shared" si="16"/>
        <v>492559</v>
      </c>
      <c r="G52" s="27">
        <f t="shared" si="16"/>
        <v>90157422.890000001</v>
      </c>
      <c r="H52" s="22">
        <f t="shared" si="2"/>
        <v>100</v>
      </c>
      <c r="I52" s="22">
        <f t="shared" si="3"/>
        <v>98.845501762610184</v>
      </c>
    </row>
    <row r="53" spans="1:9" x14ac:dyDescent="0.25">
      <c r="A53" s="48" t="s">
        <v>53</v>
      </c>
      <c r="B53" s="49"/>
      <c r="C53" s="49"/>
      <c r="D53" s="28">
        <f>D58+D62+D66</f>
        <v>484749</v>
      </c>
      <c r="E53" s="28">
        <f t="shared" ref="E53:G53" si="17">E58+E62+E66</f>
        <v>71870919.709999993</v>
      </c>
      <c r="F53" s="28">
        <f t="shared" si="17"/>
        <v>484749</v>
      </c>
      <c r="G53" s="28">
        <f t="shared" si="17"/>
        <v>71782569.769999996</v>
      </c>
      <c r="H53" s="40">
        <f t="shared" si="2"/>
        <v>100</v>
      </c>
      <c r="I53" s="40">
        <f t="shared" si="3"/>
        <v>99.877071365781191</v>
      </c>
    </row>
    <row r="54" spans="1:9" ht="72" customHeight="1" x14ac:dyDescent="0.25">
      <c r="A54" s="133" t="s">
        <v>29</v>
      </c>
      <c r="B54" s="115" t="s">
        <v>30</v>
      </c>
      <c r="C54" s="10" t="s">
        <v>20</v>
      </c>
      <c r="D54" s="32">
        <v>141</v>
      </c>
      <c r="E54" s="34">
        <v>5285592.55</v>
      </c>
      <c r="F54" s="32">
        <v>141</v>
      </c>
      <c r="G54" s="34">
        <f>E54</f>
        <v>5285592.55</v>
      </c>
      <c r="H54" s="23">
        <f t="shared" si="2"/>
        <v>100</v>
      </c>
      <c r="I54" s="23">
        <f t="shared" si="3"/>
        <v>100</v>
      </c>
    </row>
    <row r="55" spans="1:9" s="9" customFormat="1" x14ac:dyDescent="0.25">
      <c r="A55" s="136"/>
      <c r="B55" s="116"/>
      <c r="C55" s="10" t="s">
        <v>21</v>
      </c>
      <c r="D55" s="32">
        <v>1265</v>
      </c>
      <c r="E55" s="34">
        <v>5324006.72</v>
      </c>
      <c r="F55" s="32">
        <v>1265</v>
      </c>
      <c r="G55" s="34">
        <f>E55</f>
        <v>5324006.72</v>
      </c>
      <c r="H55" s="23">
        <f t="shared" si="2"/>
        <v>100</v>
      </c>
      <c r="I55" s="23">
        <f t="shared" si="3"/>
        <v>100</v>
      </c>
    </row>
    <row r="56" spans="1:9" s="9" customFormat="1" x14ac:dyDescent="0.25">
      <c r="A56" s="136"/>
      <c r="B56" s="115" t="s">
        <v>31</v>
      </c>
      <c r="C56" s="10" t="s">
        <v>20</v>
      </c>
      <c r="D56" s="32">
        <v>4497</v>
      </c>
      <c r="E56" s="36">
        <v>11769737.52</v>
      </c>
      <c r="F56" s="32">
        <v>4497</v>
      </c>
      <c r="G56" s="36">
        <f>E56</f>
        <v>11769737.52</v>
      </c>
      <c r="H56" s="23">
        <f t="shared" si="2"/>
        <v>100</v>
      </c>
      <c r="I56" s="23">
        <f t="shared" si="3"/>
        <v>100</v>
      </c>
    </row>
    <row r="57" spans="1:9" ht="36" customHeight="1" x14ac:dyDescent="0.25">
      <c r="A57" s="110"/>
      <c r="B57" s="116"/>
      <c r="C57" s="10" t="s">
        <v>21</v>
      </c>
      <c r="D57" s="32">
        <v>254152</v>
      </c>
      <c r="E57" s="36">
        <v>21559334.120000001</v>
      </c>
      <c r="F57" s="32">
        <v>254152</v>
      </c>
      <c r="G57" s="36">
        <v>21522750.09</v>
      </c>
      <c r="H57" s="23">
        <f t="shared" si="2"/>
        <v>100</v>
      </c>
      <c r="I57" s="23">
        <f t="shared" si="3"/>
        <v>99.830310018869909</v>
      </c>
    </row>
    <row r="58" spans="1:9" x14ac:dyDescent="0.25">
      <c r="A58" s="12" t="s">
        <v>32</v>
      </c>
      <c r="B58" s="13"/>
      <c r="C58" s="14" t="s">
        <v>33</v>
      </c>
      <c r="D58" s="37">
        <f>SUM(D54:D57)</f>
        <v>260055</v>
      </c>
      <c r="E58" s="37">
        <f t="shared" ref="E58:G58" si="18">SUM(E54:E57)</f>
        <v>43938670.909999996</v>
      </c>
      <c r="F58" s="37">
        <f t="shared" si="18"/>
        <v>260055</v>
      </c>
      <c r="G58" s="37">
        <f t="shared" si="18"/>
        <v>43902086.879999995</v>
      </c>
      <c r="H58" s="23">
        <f t="shared" si="2"/>
        <v>100</v>
      </c>
      <c r="I58" s="23">
        <f t="shared" si="3"/>
        <v>99.916738423711223</v>
      </c>
    </row>
    <row r="59" spans="1:9" ht="48" x14ac:dyDescent="0.25">
      <c r="A59" s="133" t="s">
        <v>34</v>
      </c>
      <c r="B59" s="11" t="s">
        <v>35</v>
      </c>
      <c r="C59" s="10" t="s">
        <v>21</v>
      </c>
      <c r="D59" s="32">
        <v>7800</v>
      </c>
      <c r="E59" s="36">
        <v>2930051.03</v>
      </c>
      <c r="F59" s="32">
        <v>7800</v>
      </c>
      <c r="G59" s="34">
        <f t="shared" ref="G59:G60" si="19">E59</f>
        <v>2930051.03</v>
      </c>
      <c r="H59" s="23">
        <f t="shared" si="2"/>
        <v>100</v>
      </c>
      <c r="I59" s="23">
        <f t="shared" si="3"/>
        <v>100</v>
      </c>
    </row>
    <row r="60" spans="1:9" s="9" customFormat="1" x14ac:dyDescent="0.25">
      <c r="A60" s="136"/>
      <c r="B60" s="115" t="s">
        <v>36</v>
      </c>
      <c r="C60" s="10" t="s">
        <v>21</v>
      </c>
      <c r="D60" s="32">
        <v>13600</v>
      </c>
      <c r="E60" s="36">
        <v>1298387.1000000001</v>
      </c>
      <c r="F60" s="32">
        <v>13600</v>
      </c>
      <c r="G60" s="34">
        <f t="shared" si="19"/>
        <v>1298387.1000000001</v>
      </c>
      <c r="H60" s="23">
        <f t="shared" si="2"/>
        <v>100</v>
      </c>
      <c r="I60" s="23">
        <f t="shared" si="3"/>
        <v>100</v>
      </c>
    </row>
    <row r="61" spans="1:9" ht="60" customHeight="1" x14ac:dyDescent="0.25">
      <c r="A61" s="110"/>
      <c r="B61" s="116"/>
      <c r="C61" s="10" t="s">
        <v>20</v>
      </c>
      <c r="D61" s="32">
        <v>4539</v>
      </c>
      <c r="E61" s="36">
        <v>1539660.73</v>
      </c>
      <c r="F61" s="32">
        <v>4539</v>
      </c>
      <c r="G61" s="36">
        <v>1533959.83</v>
      </c>
      <c r="H61" s="23">
        <f t="shared" si="2"/>
        <v>100</v>
      </c>
      <c r="I61" s="23">
        <f t="shared" si="3"/>
        <v>99.629730115932759</v>
      </c>
    </row>
    <row r="62" spans="1:9" x14ac:dyDescent="0.25">
      <c r="A62" s="12" t="s">
        <v>32</v>
      </c>
      <c r="B62" s="13"/>
      <c r="C62" s="14" t="s">
        <v>33</v>
      </c>
      <c r="D62" s="37">
        <f>SUM(D59:D61)</f>
        <v>25939</v>
      </c>
      <c r="E62" s="37">
        <f t="shared" ref="E62:G62" si="20">SUM(E59:E61)</f>
        <v>5768098.8599999994</v>
      </c>
      <c r="F62" s="37">
        <f t="shared" si="20"/>
        <v>25939</v>
      </c>
      <c r="G62" s="37">
        <f t="shared" si="20"/>
        <v>5762397.96</v>
      </c>
      <c r="H62" s="23">
        <f t="shared" si="2"/>
        <v>100</v>
      </c>
      <c r="I62" s="23">
        <f t="shared" si="3"/>
        <v>99.901165008811944</v>
      </c>
    </row>
    <row r="63" spans="1:9" ht="72" x14ac:dyDescent="0.25">
      <c r="A63" s="133" t="s">
        <v>37</v>
      </c>
      <c r="B63" s="78" t="s">
        <v>38</v>
      </c>
      <c r="C63" s="6" t="s">
        <v>124</v>
      </c>
      <c r="D63" s="36">
        <v>84938</v>
      </c>
      <c r="E63" s="36">
        <v>13623042.66</v>
      </c>
      <c r="F63" s="36">
        <v>84938</v>
      </c>
      <c r="G63" s="34">
        <f t="shared" ref="G63:G64" si="21">E63</f>
        <v>13623042.66</v>
      </c>
      <c r="H63" s="23">
        <f t="shared" si="2"/>
        <v>100</v>
      </c>
      <c r="I63" s="23">
        <f t="shared" si="3"/>
        <v>100</v>
      </c>
    </row>
    <row r="64" spans="1:9" s="9" customFormat="1" ht="24" x14ac:dyDescent="0.25">
      <c r="A64" s="136"/>
      <c r="B64" s="78" t="s">
        <v>39</v>
      </c>
      <c r="C64" s="6" t="s">
        <v>124</v>
      </c>
      <c r="D64" s="36">
        <v>27861</v>
      </c>
      <c r="E64" s="36">
        <v>1736801.57</v>
      </c>
      <c r="F64" s="36">
        <v>27861</v>
      </c>
      <c r="G64" s="34">
        <f t="shared" si="21"/>
        <v>1736801.57</v>
      </c>
      <c r="H64" s="23">
        <f t="shared" si="2"/>
        <v>100</v>
      </c>
      <c r="I64" s="23">
        <f t="shared" si="3"/>
        <v>100</v>
      </c>
    </row>
    <row r="65" spans="1:12" ht="84" x14ac:dyDescent="0.25">
      <c r="A65" s="110"/>
      <c r="B65" s="78" t="s">
        <v>125</v>
      </c>
      <c r="C65" s="6" t="s">
        <v>124</v>
      </c>
      <c r="D65" s="36">
        <v>85956</v>
      </c>
      <c r="E65" s="36">
        <v>6804305.71</v>
      </c>
      <c r="F65" s="36">
        <v>85956</v>
      </c>
      <c r="G65" s="36">
        <v>6758240.7000000002</v>
      </c>
      <c r="H65" s="23">
        <f t="shared" si="2"/>
        <v>100</v>
      </c>
      <c r="I65" s="23">
        <f t="shared" si="3"/>
        <v>99.323002052475402</v>
      </c>
    </row>
    <row r="66" spans="1:12" x14ac:dyDescent="0.25">
      <c r="A66" s="12" t="s">
        <v>32</v>
      </c>
      <c r="B66" s="13"/>
      <c r="C66" s="14" t="s">
        <v>33</v>
      </c>
      <c r="D66" s="37">
        <f>SUM(D63:D65)</f>
        <v>198755</v>
      </c>
      <c r="E66" s="37">
        <f t="shared" ref="E66:G66" si="22">SUM(E63:E65)</f>
        <v>22164149.940000001</v>
      </c>
      <c r="F66" s="37">
        <f t="shared" si="22"/>
        <v>198755</v>
      </c>
      <c r="G66" s="37">
        <f t="shared" si="22"/>
        <v>22118084.93</v>
      </c>
      <c r="H66" s="23">
        <f t="shared" si="2"/>
        <v>100</v>
      </c>
      <c r="I66" s="23">
        <f t="shared" si="3"/>
        <v>99.792164327868633</v>
      </c>
    </row>
    <row r="67" spans="1:12" s="9" customFormat="1" x14ac:dyDescent="0.25">
      <c r="A67" s="45" t="s">
        <v>54</v>
      </c>
      <c r="B67" s="46"/>
      <c r="C67" s="47"/>
      <c r="D67" s="29">
        <f>D72+D74</f>
        <v>7643</v>
      </c>
      <c r="E67" s="29">
        <f t="shared" ref="E67:G67" si="23">E72+E74</f>
        <v>12276972.42</v>
      </c>
      <c r="F67" s="29">
        <f t="shared" si="23"/>
        <v>7643</v>
      </c>
      <c r="G67" s="29">
        <f t="shared" si="23"/>
        <v>11636743.57</v>
      </c>
      <c r="H67" s="40">
        <f t="shared" ref="H67:H72" si="24">F67/D67*100</f>
        <v>100</v>
      </c>
      <c r="I67" s="40">
        <f t="shared" si="3"/>
        <v>94.785124311617537</v>
      </c>
      <c r="J67" s="54"/>
    </row>
    <row r="68" spans="1:12" s="9" customFormat="1" ht="48" customHeight="1" x14ac:dyDescent="0.25">
      <c r="A68" s="112" t="s">
        <v>40</v>
      </c>
      <c r="B68" s="117" t="s">
        <v>41</v>
      </c>
      <c r="C68" s="10" t="s">
        <v>21</v>
      </c>
      <c r="D68" s="25">
        <v>28</v>
      </c>
      <c r="E68" s="25">
        <v>1401268.3</v>
      </c>
      <c r="F68" s="25">
        <v>28</v>
      </c>
      <c r="G68" s="25">
        <v>1401268.3</v>
      </c>
      <c r="H68" s="23">
        <f t="shared" si="24"/>
        <v>100</v>
      </c>
      <c r="I68" s="23">
        <f t="shared" si="3"/>
        <v>100</v>
      </c>
    </row>
    <row r="69" spans="1:12" s="9" customFormat="1" x14ac:dyDescent="0.25">
      <c r="A69" s="113"/>
      <c r="B69" s="118"/>
      <c r="C69" s="10" t="s">
        <v>56</v>
      </c>
      <c r="D69" s="25">
        <v>2547</v>
      </c>
      <c r="E69" s="25">
        <v>1691833.45</v>
      </c>
      <c r="F69" s="25">
        <v>2547</v>
      </c>
      <c r="G69" s="25">
        <v>1691833.45</v>
      </c>
      <c r="H69" s="23">
        <f t="shared" si="24"/>
        <v>100</v>
      </c>
      <c r="I69" s="23">
        <f t="shared" si="3"/>
        <v>100</v>
      </c>
    </row>
    <row r="70" spans="1:12" s="9" customFormat="1" x14ac:dyDescent="0.25">
      <c r="A70" s="113"/>
      <c r="B70" s="117" t="s">
        <v>41</v>
      </c>
      <c r="C70" s="10" t="s">
        <v>21</v>
      </c>
      <c r="D70" s="25">
        <v>21</v>
      </c>
      <c r="E70" s="25">
        <v>1400442.16</v>
      </c>
      <c r="F70" s="25">
        <v>21</v>
      </c>
      <c r="G70" s="25">
        <v>1097677.92</v>
      </c>
      <c r="H70" s="23">
        <f t="shared" si="24"/>
        <v>100</v>
      </c>
      <c r="I70" s="23">
        <f t="shared" si="3"/>
        <v>78.38081081477867</v>
      </c>
    </row>
    <row r="71" spans="1:12" ht="48" customHeight="1" x14ac:dyDescent="0.25">
      <c r="A71" s="114"/>
      <c r="B71" s="118"/>
      <c r="C71" s="10" t="s">
        <v>56</v>
      </c>
      <c r="D71" s="32">
        <v>2519</v>
      </c>
      <c r="E71" s="36">
        <v>1688646.92</v>
      </c>
      <c r="F71" s="32">
        <v>2519</v>
      </c>
      <c r="G71" s="36">
        <v>1688646.92</v>
      </c>
      <c r="H71" s="23">
        <f t="shared" si="24"/>
        <v>100</v>
      </c>
      <c r="I71" s="23">
        <f t="shared" si="3"/>
        <v>100</v>
      </c>
    </row>
    <row r="72" spans="1:12" x14ac:dyDescent="0.25">
      <c r="A72" s="12" t="s">
        <v>32</v>
      </c>
      <c r="B72" s="13"/>
      <c r="C72" s="12" t="s">
        <v>33</v>
      </c>
      <c r="D72" s="37">
        <f>SUM(D68:D71)</f>
        <v>5115</v>
      </c>
      <c r="E72" s="37">
        <f t="shared" ref="E72:G72" si="25">SUM(E68:E71)</f>
        <v>6182190.8300000001</v>
      </c>
      <c r="F72" s="37">
        <f t="shared" si="25"/>
        <v>5115</v>
      </c>
      <c r="G72" s="37">
        <f t="shared" si="25"/>
        <v>5879426.5899999999</v>
      </c>
      <c r="H72" s="23">
        <f t="shared" si="24"/>
        <v>100</v>
      </c>
      <c r="I72" s="23">
        <f t="shared" si="3"/>
        <v>95.102638395909878</v>
      </c>
    </row>
    <row r="73" spans="1:12" ht="48" x14ac:dyDescent="0.25">
      <c r="A73" s="10" t="s">
        <v>42</v>
      </c>
      <c r="B73" s="11" t="s">
        <v>41</v>
      </c>
      <c r="C73" s="10" t="s">
        <v>56</v>
      </c>
      <c r="D73" s="32">
        <v>2528</v>
      </c>
      <c r="E73" s="36">
        <v>6094781.5899999999</v>
      </c>
      <c r="F73" s="32">
        <v>2528</v>
      </c>
      <c r="G73" s="51">
        <v>5757316.9800000004</v>
      </c>
      <c r="H73" s="23">
        <f t="shared" si="2"/>
        <v>100</v>
      </c>
      <c r="I73" s="23">
        <f t="shared" si="3"/>
        <v>94.463056550644993</v>
      </c>
    </row>
    <row r="74" spans="1:12" x14ac:dyDescent="0.25">
      <c r="A74" s="12" t="s">
        <v>32</v>
      </c>
      <c r="B74" s="13"/>
      <c r="C74" s="12" t="s">
        <v>33</v>
      </c>
      <c r="D74" s="39">
        <f>D73</f>
        <v>2528</v>
      </c>
      <c r="E74" s="39">
        <f t="shared" ref="E74:G74" si="26">E73</f>
        <v>6094781.5899999999</v>
      </c>
      <c r="F74" s="39">
        <f t="shared" si="26"/>
        <v>2528</v>
      </c>
      <c r="G74" s="39">
        <f t="shared" si="26"/>
        <v>5757316.9800000004</v>
      </c>
      <c r="H74" s="23">
        <f t="shared" ref="H74:I80" si="27">F74/D74*100</f>
        <v>100</v>
      </c>
      <c r="I74" s="23">
        <f t="shared" si="27"/>
        <v>94.463056550644993</v>
      </c>
    </row>
    <row r="75" spans="1:12" x14ac:dyDescent="0.25">
      <c r="A75" s="43" t="s">
        <v>55</v>
      </c>
      <c r="B75" s="44"/>
      <c r="C75" s="44"/>
      <c r="D75" s="29">
        <f>D76+D77</f>
        <v>167</v>
      </c>
      <c r="E75" s="29">
        <f t="shared" ref="E75:G75" si="28">E76+E77</f>
        <v>7062553.75</v>
      </c>
      <c r="F75" s="29">
        <f t="shared" si="28"/>
        <v>167</v>
      </c>
      <c r="G75" s="29">
        <f t="shared" si="28"/>
        <v>6738109.5499999998</v>
      </c>
      <c r="H75" s="40">
        <f t="shared" si="27"/>
        <v>100</v>
      </c>
      <c r="I75" s="40">
        <f t="shared" si="27"/>
        <v>95.406134785168888</v>
      </c>
    </row>
    <row r="76" spans="1:12" ht="48" x14ac:dyDescent="0.25">
      <c r="A76" s="111" t="s">
        <v>43</v>
      </c>
      <c r="B76" s="15" t="s">
        <v>44</v>
      </c>
      <c r="C76" s="16" t="s">
        <v>45</v>
      </c>
      <c r="D76" s="38">
        <v>154</v>
      </c>
      <c r="E76" s="36">
        <v>5649671.3799999999</v>
      </c>
      <c r="F76" s="32">
        <v>154</v>
      </c>
      <c r="G76" s="36">
        <v>5325227.18</v>
      </c>
      <c r="H76" s="23">
        <f t="shared" si="27"/>
        <v>100</v>
      </c>
      <c r="I76" s="23">
        <f t="shared" si="27"/>
        <v>94.257290766529493</v>
      </c>
    </row>
    <row r="77" spans="1:12" ht="48" x14ac:dyDescent="0.25">
      <c r="A77" s="110"/>
      <c r="B77" s="15" t="s">
        <v>46</v>
      </c>
      <c r="C77" s="16" t="s">
        <v>45</v>
      </c>
      <c r="D77" s="38">
        <v>13</v>
      </c>
      <c r="E77" s="36">
        <v>1412882.37</v>
      </c>
      <c r="F77" s="32">
        <v>13</v>
      </c>
      <c r="G77" s="36">
        <v>1412882.37</v>
      </c>
      <c r="H77" s="23">
        <f t="shared" si="27"/>
        <v>100</v>
      </c>
      <c r="I77" s="23">
        <f t="shared" si="27"/>
        <v>100</v>
      </c>
    </row>
    <row r="78" spans="1:12" x14ac:dyDescent="0.25">
      <c r="A78" s="42" t="s">
        <v>58</v>
      </c>
      <c r="B78" s="42"/>
      <c r="C78" s="42"/>
      <c r="D78" s="50">
        <f>D79+D80</f>
        <v>1129.5</v>
      </c>
      <c r="E78" s="50">
        <f t="shared" ref="E78:G78" si="29">E79+E80</f>
        <v>3459946</v>
      </c>
      <c r="F78" s="50">
        <f t="shared" si="29"/>
        <v>1094.5</v>
      </c>
      <c r="G78" s="50">
        <f t="shared" si="29"/>
        <v>3173047.01</v>
      </c>
      <c r="H78" s="22">
        <f t="shared" si="27"/>
        <v>96.901283753873386</v>
      </c>
      <c r="I78" s="22">
        <f t="shared" si="27"/>
        <v>91.707992263463069</v>
      </c>
    </row>
    <row r="79" spans="1:12" ht="45" customHeight="1" x14ac:dyDescent="0.25">
      <c r="A79" s="134" t="s">
        <v>57</v>
      </c>
      <c r="B79" s="41" t="s">
        <v>59</v>
      </c>
      <c r="C79" s="41" t="s">
        <v>60</v>
      </c>
      <c r="D79" s="68">
        <v>1125</v>
      </c>
      <c r="E79" s="68">
        <v>3459946</v>
      </c>
      <c r="F79" s="68">
        <v>1090</v>
      </c>
      <c r="G79" s="68">
        <v>3173047.01</v>
      </c>
      <c r="H79" s="23">
        <f t="shared" si="27"/>
        <v>96.888888888888886</v>
      </c>
      <c r="I79" s="23">
        <f t="shared" si="27"/>
        <v>91.707992263463069</v>
      </c>
      <c r="J79" s="126" t="s">
        <v>132</v>
      </c>
      <c r="K79" s="127"/>
      <c r="L79" s="127"/>
    </row>
    <row r="80" spans="1:12" ht="30" x14ac:dyDescent="0.25">
      <c r="A80" s="135"/>
      <c r="B80" s="41" t="s">
        <v>61</v>
      </c>
      <c r="C80" s="41" t="s">
        <v>62</v>
      </c>
      <c r="D80" s="53">
        <v>4.5</v>
      </c>
      <c r="E80" s="53">
        <v>0</v>
      </c>
      <c r="F80" s="53">
        <v>4.5</v>
      </c>
      <c r="G80" s="53">
        <v>0</v>
      </c>
      <c r="H80" s="23">
        <f t="shared" si="27"/>
        <v>100</v>
      </c>
      <c r="I80" s="23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</sheetData>
  <mergeCells count="32">
    <mergeCell ref="J79:L79"/>
    <mergeCell ref="J8:L8"/>
    <mergeCell ref="A8:A9"/>
    <mergeCell ref="A29:A32"/>
    <mergeCell ref="A33:A38"/>
    <mergeCell ref="A39:A41"/>
    <mergeCell ref="A42:A44"/>
    <mergeCell ref="A11:B11"/>
    <mergeCell ref="A12:A16"/>
    <mergeCell ref="A17:A22"/>
    <mergeCell ref="A23:A28"/>
    <mergeCell ref="A79:A80"/>
    <mergeCell ref="A63:A65"/>
    <mergeCell ref="A54:A57"/>
    <mergeCell ref="A59:A61"/>
    <mergeCell ref="A45:A47"/>
    <mergeCell ref="A2:I2"/>
    <mergeCell ref="A4:A5"/>
    <mergeCell ref="B4:B5"/>
    <mergeCell ref="C4:C5"/>
    <mergeCell ref="D4:E4"/>
    <mergeCell ref="F4:G4"/>
    <mergeCell ref="H4:I4"/>
    <mergeCell ref="A48:A49"/>
    <mergeCell ref="A50:A51"/>
    <mergeCell ref="A76:A77"/>
    <mergeCell ref="A68:A71"/>
    <mergeCell ref="B54:B55"/>
    <mergeCell ref="B56:B57"/>
    <mergeCell ref="B60:B61"/>
    <mergeCell ref="B70:B71"/>
    <mergeCell ref="B68:B69"/>
  </mergeCells>
  <pageMargins left="0.70866141732283472" right="0.70866141732283472" top="0.74803149606299213" bottom="0.74803149606299213" header="0.31496062992125984" footer="0.31496062992125984"/>
  <pageSetup paperSize="9"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"/>
  <sheetViews>
    <sheetView workbookViewId="0">
      <selection activeCell="H10" sqref="H10"/>
    </sheetView>
  </sheetViews>
  <sheetFormatPr defaultRowHeight="15" x14ac:dyDescent="0.25"/>
  <cols>
    <col min="1" max="1" width="8.85546875" customWidth="1"/>
    <col min="2" max="2" width="60.85546875" customWidth="1"/>
    <col min="3" max="3" width="16.7109375" customWidth="1"/>
    <col min="4" max="4" width="18.28515625" customWidth="1"/>
    <col min="5" max="5" width="11" customWidth="1"/>
    <col min="6" max="6" width="15.7109375" customWidth="1"/>
    <col min="7" max="7" width="14.140625" customWidth="1"/>
    <col min="8" max="8" width="57.7109375" customWidth="1"/>
  </cols>
  <sheetData>
    <row r="2" spans="1:8" ht="47.25" x14ac:dyDescent="0.25">
      <c r="A2" s="90" t="s">
        <v>63</v>
      </c>
      <c r="B2" s="90" t="s">
        <v>64</v>
      </c>
      <c r="C2" s="90" t="s">
        <v>126</v>
      </c>
      <c r="D2" s="90" t="s">
        <v>65</v>
      </c>
      <c r="E2" s="90" t="s">
        <v>66</v>
      </c>
      <c r="F2" s="90" t="s">
        <v>67</v>
      </c>
      <c r="G2" s="108" t="s">
        <v>136</v>
      </c>
    </row>
    <row r="3" spans="1:8" ht="15.75" x14ac:dyDescent="0.25">
      <c r="A3" s="91" t="s">
        <v>8</v>
      </c>
      <c r="B3" s="92"/>
      <c r="C3" s="93">
        <f>свод!E6</f>
        <v>322910369.66999996</v>
      </c>
      <c r="D3" s="93">
        <f>свод!G6</f>
        <v>312823773.51999998</v>
      </c>
      <c r="E3" s="94">
        <f>D3/C3*100</f>
        <v>96.876348021803068</v>
      </c>
      <c r="F3" s="95">
        <f>свод!F6</f>
        <v>611418.33400000003</v>
      </c>
      <c r="G3" s="107">
        <f>C3-D3</f>
        <v>10086596.149999976</v>
      </c>
    </row>
    <row r="4" spans="1:8" s="9" customFormat="1" ht="15.75" x14ac:dyDescent="0.25">
      <c r="A4" s="97" t="s">
        <v>114</v>
      </c>
      <c r="B4" s="98" t="s">
        <v>115</v>
      </c>
      <c r="C4" s="99">
        <f>свод!E8</f>
        <v>1465500</v>
      </c>
      <c r="D4" s="99">
        <f>свод!G8</f>
        <v>1001853.36</v>
      </c>
      <c r="E4" s="94">
        <f t="shared" ref="E4:E13" si="0">D4/C4*100</f>
        <v>68.36256294779939</v>
      </c>
      <c r="F4" s="100">
        <f>свод!F8</f>
        <v>16.407</v>
      </c>
      <c r="G4" s="96">
        <f t="shared" ref="G4:G13" si="1">C4-D4</f>
        <v>463646.64</v>
      </c>
      <c r="H4" s="126"/>
    </row>
    <row r="5" spans="1:8" ht="31.5" x14ac:dyDescent="0.25">
      <c r="A5" s="97" t="s">
        <v>77</v>
      </c>
      <c r="B5" s="101" t="s">
        <v>68</v>
      </c>
      <c r="C5" s="102">
        <f>свод!E9</f>
        <v>3200742</v>
      </c>
      <c r="D5" s="102">
        <f>свод!G9</f>
        <v>2690287.74</v>
      </c>
      <c r="E5" s="94">
        <f t="shared" si="0"/>
        <v>84.052002316962756</v>
      </c>
      <c r="F5" s="103">
        <f>свод!F9</f>
        <v>0.42699999999999999</v>
      </c>
      <c r="G5" s="96">
        <f t="shared" si="1"/>
        <v>510454.25999999978</v>
      </c>
      <c r="H5" s="126"/>
    </row>
    <row r="6" spans="1:8" ht="15.75" x14ac:dyDescent="0.25">
      <c r="A6" s="97" t="s">
        <v>78</v>
      </c>
      <c r="B6" s="101" t="s">
        <v>69</v>
      </c>
      <c r="C6" s="104">
        <f>свод!E41+свод!E44+свод!E47</f>
        <v>60275723.68</v>
      </c>
      <c r="D6" s="104">
        <f>свод!G41+свод!G44+свод!G47</f>
        <v>59840321.189999998</v>
      </c>
      <c r="E6" s="94">
        <f t="shared" si="0"/>
        <v>99.277648672769942</v>
      </c>
      <c r="F6" s="103">
        <f>свод!F41+свод!F47+свод!F44</f>
        <v>431</v>
      </c>
      <c r="G6" s="96">
        <f t="shared" si="1"/>
        <v>435402.49000000209</v>
      </c>
    </row>
    <row r="7" spans="1:8" ht="15.75" x14ac:dyDescent="0.25">
      <c r="A7" s="97" t="s">
        <v>79</v>
      </c>
      <c r="B7" s="101" t="s">
        <v>70</v>
      </c>
      <c r="C7" s="105">
        <v>125326323.34</v>
      </c>
      <c r="D7" s="105">
        <v>119897569.94</v>
      </c>
      <c r="E7" s="94">
        <f t="shared" si="0"/>
        <v>95.668305544021877</v>
      </c>
      <c r="F7" s="103">
        <f>(свод!F16+свод!F22+свод!F28+свод!F32+свод!F38)-F9</f>
        <v>669</v>
      </c>
      <c r="G7" s="96">
        <f t="shared" si="1"/>
        <v>5428753.400000006</v>
      </c>
    </row>
    <row r="8" spans="1:8" ht="15.75" x14ac:dyDescent="0.25">
      <c r="A8" s="97" t="s">
        <v>80</v>
      </c>
      <c r="B8" s="101" t="s">
        <v>71</v>
      </c>
      <c r="C8" s="104">
        <v>27844056.390000001</v>
      </c>
      <c r="D8" s="104">
        <v>26060948.149999999</v>
      </c>
      <c r="E8" s="94">
        <f t="shared" si="0"/>
        <v>93.596090257020194</v>
      </c>
      <c r="F8" s="106">
        <f>свод!F49+свод!F67</f>
        <v>123979</v>
      </c>
      <c r="G8" s="96">
        <f t="shared" si="1"/>
        <v>1783108.2400000021</v>
      </c>
    </row>
    <row r="9" spans="1:8" ht="15.75" x14ac:dyDescent="0.25">
      <c r="A9" s="97" t="s">
        <v>81</v>
      </c>
      <c r="B9" s="101" t="s">
        <v>72</v>
      </c>
      <c r="C9" s="105">
        <v>1147335.04</v>
      </c>
      <c r="D9" s="105">
        <v>1147335.04</v>
      </c>
      <c r="E9" s="94">
        <f t="shared" si="0"/>
        <v>100</v>
      </c>
      <c r="F9" s="103">
        <f>свод!F15+свод!F27+свод!F37+свод!F21+свод!F31</f>
        <v>304</v>
      </c>
      <c r="G9" s="96">
        <f t="shared" si="1"/>
        <v>0</v>
      </c>
    </row>
    <row r="10" spans="1:8" ht="15.75" x14ac:dyDescent="0.25">
      <c r="A10" s="97" t="s">
        <v>82</v>
      </c>
      <c r="B10" s="101" t="s">
        <v>73</v>
      </c>
      <c r="C10" s="102">
        <f>свод!E50</f>
        <v>21257269.760000002</v>
      </c>
      <c r="D10" s="102">
        <f>свод!G51</f>
        <v>20491731.77</v>
      </c>
      <c r="E10" s="94">
        <f t="shared" si="0"/>
        <v>96.398700309855784</v>
      </c>
      <c r="F10" s="103">
        <f>свод!F51</f>
        <v>8</v>
      </c>
      <c r="G10" s="96">
        <f t="shared" si="1"/>
        <v>765537.99000000209</v>
      </c>
    </row>
    <row r="11" spans="1:8" ht="15.75" x14ac:dyDescent="0.25">
      <c r="A11" s="97" t="s">
        <v>83</v>
      </c>
      <c r="B11" s="101" t="s">
        <v>74</v>
      </c>
      <c r="C11" s="102">
        <f>свод!E53</f>
        <v>71870919.709999993</v>
      </c>
      <c r="D11" s="102">
        <f>свод!G53</f>
        <v>71782569.769999996</v>
      </c>
      <c r="E11" s="94">
        <f t="shared" si="0"/>
        <v>99.877071365781191</v>
      </c>
      <c r="F11" s="103">
        <f>свод!F53</f>
        <v>484749</v>
      </c>
      <c r="G11" s="96">
        <f t="shared" si="1"/>
        <v>88349.939999997616</v>
      </c>
    </row>
    <row r="12" spans="1:8" ht="15.75" x14ac:dyDescent="0.25">
      <c r="A12" s="97">
        <v>1102</v>
      </c>
      <c r="B12" s="101" t="s">
        <v>75</v>
      </c>
      <c r="C12" s="102">
        <f>свод!E75</f>
        <v>7062553.75</v>
      </c>
      <c r="D12" s="102">
        <f>свод!G75</f>
        <v>6738109.5499999998</v>
      </c>
      <c r="E12" s="94">
        <f t="shared" si="0"/>
        <v>95.406134785168888</v>
      </c>
      <c r="F12" s="103">
        <f>свод!F75</f>
        <v>167</v>
      </c>
      <c r="G12" s="96">
        <f t="shared" si="1"/>
        <v>324444.20000000019</v>
      </c>
    </row>
    <row r="13" spans="1:8" ht="15.75" x14ac:dyDescent="0.25">
      <c r="A13" s="97">
        <v>1202</v>
      </c>
      <c r="B13" s="101" t="s">
        <v>76</v>
      </c>
      <c r="C13" s="102">
        <f>свод!E78</f>
        <v>3459946</v>
      </c>
      <c r="D13" s="102">
        <f>свод!G78</f>
        <v>3173047.01</v>
      </c>
      <c r="E13" s="94">
        <f t="shared" si="0"/>
        <v>91.707992263463069</v>
      </c>
      <c r="F13" s="106">
        <f>свод!F78</f>
        <v>1094.5</v>
      </c>
      <c r="G13" s="96">
        <f t="shared" si="1"/>
        <v>286898.99000000022</v>
      </c>
    </row>
  </sheetData>
  <mergeCells count="1">
    <mergeCell ref="H4:H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opLeftCell="A19" workbookViewId="0">
      <selection activeCell="H10" sqref="H10"/>
    </sheetView>
  </sheetViews>
  <sheetFormatPr defaultRowHeight="15" x14ac:dyDescent="0.25"/>
  <cols>
    <col min="1" max="1" width="8.7109375" style="9" customWidth="1"/>
    <col min="2" max="2" width="30.7109375" style="9" customWidth="1"/>
    <col min="3" max="4" width="15.42578125" style="9" customWidth="1"/>
    <col min="5" max="6" width="9.140625" style="9" customWidth="1"/>
    <col min="7" max="7" width="13.140625" style="9" customWidth="1"/>
    <col min="8" max="10" width="9.140625" style="9" customWidth="1"/>
    <col min="11" max="16384" width="9.140625" style="9"/>
  </cols>
  <sheetData>
    <row r="1" spans="1:10" x14ac:dyDescent="0.25">
      <c r="A1" s="60" t="s">
        <v>111</v>
      </c>
      <c r="B1" s="60"/>
      <c r="C1" s="60"/>
      <c r="D1" s="59"/>
      <c r="E1" s="59"/>
      <c r="F1" s="59"/>
      <c r="G1" s="59"/>
      <c r="H1" s="59"/>
      <c r="I1" s="59"/>
      <c r="J1" s="59"/>
    </row>
    <row r="2" spans="1:10" x14ac:dyDescent="0.25">
      <c r="A2" s="58" t="s">
        <v>110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25">
      <c r="A3" s="57"/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5">
      <c r="A4" s="57" t="s">
        <v>109</v>
      </c>
      <c r="B4" s="55"/>
      <c r="C4" s="55"/>
      <c r="D4" s="55"/>
      <c r="E4" s="56"/>
      <c r="F4" s="55"/>
      <c r="G4" s="56"/>
      <c r="H4" s="56"/>
      <c r="I4" s="55"/>
      <c r="J4" s="55"/>
    </row>
    <row r="5" spans="1:10" x14ac:dyDescent="0.25">
      <c r="A5" s="59" t="s">
        <v>118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x14ac:dyDescent="0.25">
      <c r="A6" s="137"/>
      <c r="B6" s="138"/>
      <c r="C6" s="138"/>
      <c r="D6" s="138"/>
      <c r="E6" s="138"/>
      <c r="F6" s="138"/>
      <c r="G6" s="138"/>
      <c r="H6" s="138"/>
      <c r="I6" s="138"/>
      <c r="J6" s="138"/>
    </row>
    <row r="7" spans="1:10" x14ac:dyDescent="0.25">
      <c r="A7" s="137" t="s">
        <v>108</v>
      </c>
      <c r="B7" s="138"/>
      <c r="C7" s="138"/>
      <c r="D7" s="138"/>
      <c r="E7" s="138"/>
      <c r="F7" s="138"/>
      <c r="G7" s="138"/>
    </row>
    <row r="8" spans="1:10" x14ac:dyDescent="0.25">
      <c r="A8" s="137" t="s">
        <v>107</v>
      </c>
      <c r="B8" s="138"/>
      <c r="C8" s="138"/>
      <c r="D8" s="138"/>
      <c r="E8" s="138"/>
      <c r="F8" s="138"/>
      <c r="G8" s="138"/>
    </row>
    <row r="9" spans="1:10" x14ac:dyDescent="0.25">
      <c r="A9" s="59" t="s">
        <v>106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ht="78.75" x14ac:dyDescent="0.25">
      <c r="A10" s="61" t="s">
        <v>63</v>
      </c>
      <c r="B10" s="61" t="s">
        <v>105</v>
      </c>
      <c r="C10" s="61" t="s">
        <v>119</v>
      </c>
      <c r="D10" s="61" t="s">
        <v>104</v>
      </c>
    </row>
    <row r="11" spans="1:10" ht="15.75" x14ac:dyDescent="0.25">
      <c r="A11" s="85" t="s">
        <v>8</v>
      </c>
      <c r="B11" s="84"/>
      <c r="C11" s="62">
        <v>322910369.67000002</v>
      </c>
      <c r="D11" s="62">
        <v>312823773.51999998</v>
      </c>
    </row>
    <row r="12" spans="1:10" ht="15.75" x14ac:dyDescent="0.25">
      <c r="A12" s="83" t="s">
        <v>114</v>
      </c>
      <c r="B12" s="82"/>
      <c r="C12" s="81">
        <v>1465500</v>
      </c>
      <c r="D12" s="81">
        <v>1001853.36</v>
      </c>
    </row>
    <row r="13" spans="1:10" ht="15.75" x14ac:dyDescent="0.25">
      <c r="A13" s="63" t="s">
        <v>114</v>
      </c>
      <c r="B13" s="64" t="s">
        <v>90</v>
      </c>
      <c r="C13" s="65">
        <v>1465500</v>
      </c>
      <c r="D13" s="65">
        <v>1001853.36</v>
      </c>
    </row>
    <row r="14" spans="1:10" ht="15.75" x14ac:dyDescent="0.25">
      <c r="A14" s="83" t="s">
        <v>77</v>
      </c>
      <c r="B14" s="82"/>
      <c r="C14" s="81">
        <v>3200742</v>
      </c>
      <c r="D14" s="81">
        <v>2690287.74</v>
      </c>
    </row>
    <row r="15" spans="1:10" ht="15.75" x14ac:dyDescent="0.25">
      <c r="A15" s="63" t="s">
        <v>77</v>
      </c>
      <c r="B15" s="64" t="s">
        <v>90</v>
      </c>
      <c r="C15" s="65">
        <v>3200742</v>
      </c>
      <c r="D15" s="65">
        <v>2690287.74</v>
      </c>
    </row>
    <row r="16" spans="1:10" ht="15.75" x14ac:dyDescent="0.25">
      <c r="A16" s="83" t="s">
        <v>78</v>
      </c>
      <c r="B16" s="82"/>
      <c r="C16" s="81">
        <v>60275723.68</v>
      </c>
      <c r="D16" s="81">
        <v>59840321.189999998</v>
      </c>
    </row>
    <row r="17" spans="1:4" ht="31.5" x14ac:dyDescent="0.25">
      <c r="A17" s="63" t="s">
        <v>78</v>
      </c>
      <c r="B17" s="64" t="s">
        <v>98</v>
      </c>
      <c r="C17" s="65">
        <v>22121117.530000001</v>
      </c>
      <c r="D17" s="65">
        <v>21955110.129999999</v>
      </c>
    </row>
    <row r="18" spans="1:4" ht="31.5" x14ac:dyDescent="0.25">
      <c r="A18" s="63" t="s">
        <v>78</v>
      </c>
      <c r="B18" s="64" t="s">
        <v>97</v>
      </c>
      <c r="C18" s="65">
        <v>24792378.91</v>
      </c>
      <c r="D18" s="65">
        <v>24791378.91</v>
      </c>
    </row>
    <row r="19" spans="1:4" ht="31.5" x14ac:dyDescent="0.25">
      <c r="A19" s="63" t="s">
        <v>78</v>
      </c>
      <c r="B19" s="64" t="s">
        <v>96</v>
      </c>
      <c r="C19" s="65">
        <v>13362227.24</v>
      </c>
      <c r="D19" s="65">
        <v>13093832.15</v>
      </c>
    </row>
    <row r="20" spans="1:4" ht="15.75" x14ac:dyDescent="0.25">
      <c r="A20" s="83" t="s">
        <v>79</v>
      </c>
      <c r="B20" s="82"/>
      <c r="C20" s="81">
        <v>125326323.34</v>
      </c>
      <c r="D20" s="81">
        <v>119897569.94</v>
      </c>
    </row>
    <row r="21" spans="1:4" ht="15.75" x14ac:dyDescent="0.25">
      <c r="A21" s="63" t="s">
        <v>79</v>
      </c>
      <c r="B21" s="64" t="s">
        <v>100</v>
      </c>
      <c r="C21" s="65">
        <v>63459433.93</v>
      </c>
      <c r="D21" s="65">
        <v>62151795.329999998</v>
      </c>
    </row>
    <row r="22" spans="1:4" ht="15.75" x14ac:dyDescent="0.25">
      <c r="A22" s="63" t="s">
        <v>79</v>
      </c>
      <c r="B22" s="64" t="s">
        <v>95</v>
      </c>
      <c r="C22" s="65">
        <v>14443750.74</v>
      </c>
      <c r="D22" s="65">
        <v>13926475.74</v>
      </c>
    </row>
    <row r="23" spans="1:4" ht="31.5" x14ac:dyDescent="0.25">
      <c r="A23" s="63" t="s">
        <v>79</v>
      </c>
      <c r="B23" s="64" t="s">
        <v>94</v>
      </c>
      <c r="C23" s="65">
        <v>15910523.390000001</v>
      </c>
      <c r="D23" s="65">
        <v>13425500.58</v>
      </c>
    </row>
    <row r="24" spans="1:4" ht="15.75" x14ac:dyDescent="0.25">
      <c r="A24" s="63" t="s">
        <v>79</v>
      </c>
      <c r="B24" s="64" t="s">
        <v>93</v>
      </c>
      <c r="C24" s="65">
        <v>17044800.890000001</v>
      </c>
      <c r="D24" s="65">
        <v>16377803.49</v>
      </c>
    </row>
    <row r="25" spans="1:4" ht="15.75" x14ac:dyDescent="0.25">
      <c r="A25" s="63" t="s">
        <v>79</v>
      </c>
      <c r="B25" s="64" t="s">
        <v>92</v>
      </c>
      <c r="C25" s="65">
        <v>14467814.390000001</v>
      </c>
      <c r="D25" s="65">
        <v>14015994.800000001</v>
      </c>
    </row>
    <row r="26" spans="1:4" ht="15.75" x14ac:dyDescent="0.25">
      <c r="A26" s="83" t="s">
        <v>80</v>
      </c>
      <c r="B26" s="82"/>
      <c r="C26" s="81">
        <v>27844056.390000001</v>
      </c>
      <c r="D26" s="81">
        <v>26060948.149999999</v>
      </c>
    </row>
    <row r="27" spans="1:4" ht="15.75" x14ac:dyDescent="0.25">
      <c r="A27" s="63" t="s">
        <v>80</v>
      </c>
      <c r="B27" s="64" t="s">
        <v>89</v>
      </c>
      <c r="C27" s="65">
        <v>6182190.8300000001</v>
      </c>
      <c r="D27" s="65">
        <v>5879426.5899999999</v>
      </c>
    </row>
    <row r="28" spans="1:4" ht="15.75" x14ac:dyDescent="0.25">
      <c r="A28" s="63" t="s">
        <v>80</v>
      </c>
      <c r="B28" s="64" t="s">
        <v>88</v>
      </c>
      <c r="C28" s="65">
        <v>6094781.5899999999</v>
      </c>
      <c r="D28" s="65">
        <v>5757316.9800000004</v>
      </c>
    </row>
    <row r="29" spans="1:4" ht="15.75" x14ac:dyDescent="0.25">
      <c r="A29" s="63" t="s">
        <v>80</v>
      </c>
      <c r="B29" s="64" t="s">
        <v>84</v>
      </c>
      <c r="C29" s="65">
        <v>15567083.970000001</v>
      </c>
      <c r="D29" s="65">
        <v>14424204.58</v>
      </c>
    </row>
    <row r="30" spans="1:4" ht="15.75" x14ac:dyDescent="0.25">
      <c r="A30" s="83" t="s">
        <v>81</v>
      </c>
      <c r="B30" s="82"/>
      <c r="C30" s="81">
        <v>1147335.04</v>
      </c>
      <c r="D30" s="81">
        <v>1147335.04</v>
      </c>
    </row>
    <row r="31" spans="1:4" ht="15.75" x14ac:dyDescent="0.25">
      <c r="A31" s="63" t="s">
        <v>81</v>
      </c>
      <c r="B31" s="64" t="s">
        <v>100</v>
      </c>
      <c r="C31" s="65">
        <v>845000</v>
      </c>
      <c r="D31" s="65">
        <v>845000</v>
      </c>
    </row>
    <row r="32" spans="1:4" ht="15.75" x14ac:dyDescent="0.25">
      <c r="A32" s="63" t="s">
        <v>81</v>
      </c>
      <c r="B32" s="64" t="s">
        <v>95</v>
      </c>
      <c r="C32" s="65">
        <v>87500</v>
      </c>
      <c r="D32" s="65">
        <v>87500</v>
      </c>
    </row>
    <row r="33" spans="1:4" ht="31.5" x14ac:dyDescent="0.25">
      <c r="A33" s="63" t="s">
        <v>81</v>
      </c>
      <c r="B33" s="64" t="s">
        <v>94</v>
      </c>
      <c r="C33" s="65">
        <v>35000</v>
      </c>
      <c r="D33" s="65">
        <v>35000</v>
      </c>
    </row>
    <row r="34" spans="1:4" ht="15.75" x14ac:dyDescent="0.25">
      <c r="A34" s="63" t="s">
        <v>81</v>
      </c>
      <c r="B34" s="64" t="s">
        <v>93</v>
      </c>
      <c r="C34" s="65">
        <v>66500</v>
      </c>
      <c r="D34" s="65">
        <v>66500</v>
      </c>
    </row>
    <row r="35" spans="1:4" ht="15.75" x14ac:dyDescent="0.25">
      <c r="A35" s="63" t="s">
        <v>81</v>
      </c>
      <c r="B35" s="64" t="s">
        <v>92</v>
      </c>
      <c r="C35" s="65">
        <v>35000</v>
      </c>
      <c r="D35" s="65">
        <v>35000</v>
      </c>
    </row>
    <row r="36" spans="1:4" ht="15.75" x14ac:dyDescent="0.25">
      <c r="A36" s="63" t="s">
        <v>81</v>
      </c>
      <c r="B36" s="64" t="s">
        <v>84</v>
      </c>
      <c r="C36" s="65">
        <v>78335.039999999994</v>
      </c>
      <c r="D36" s="65">
        <v>78335.039999999994</v>
      </c>
    </row>
    <row r="37" spans="1:4" ht="15.75" x14ac:dyDescent="0.25">
      <c r="A37" s="83" t="s">
        <v>82</v>
      </c>
      <c r="B37" s="82"/>
      <c r="C37" s="81">
        <v>21257269.760000002</v>
      </c>
      <c r="D37" s="81">
        <v>20491731.77</v>
      </c>
    </row>
    <row r="38" spans="1:4" ht="15.75" x14ac:dyDescent="0.25">
      <c r="A38" s="63" t="s">
        <v>82</v>
      </c>
      <c r="B38" s="64" t="s">
        <v>18</v>
      </c>
      <c r="C38" s="65">
        <v>21257269.760000002</v>
      </c>
      <c r="D38" s="65">
        <v>20491731.77</v>
      </c>
    </row>
    <row r="39" spans="1:4" ht="15.75" x14ac:dyDescent="0.25">
      <c r="A39" s="83" t="s">
        <v>83</v>
      </c>
      <c r="B39" s="82"/>
      <c r="C39" s="81">
        <v>71870919.709999993</v>
      </c>
      <c r="D39" s="81">
        <v>71782569.769999996</v>
      </c>
    </row>
    <row r="40" spans="1:4" ht="15.75" x14ac:dyDescent="0.25">
      <c r="A40" s="63" t="s">
        <v>83</v>
      </c>
      <c r="B40" s="64" t="s">
        <v>87</v>
      </c>
      <c r="C40" s="65">
        <v>22164149.940000001</v>
      </c>
      <c r="D40" s="65">
        <v>22118084.93</v>
      </c>
    </row>
    <row r="41" spans="1:4" ht="15.75" x14ac:dyDescent="0.25">
      <c r="A41" s="63" t="s">
        <v>83</v>
      </c>
      <c r="B41" s="64" t="s">
        <v>86</v>
      </c>
      <c r="C41" s="65">
        <v>43938670.909999996</v>
      </c>
      <c r="D41" s="65">
        <v>43902086.880000003</v>
      </c>
    </row>
    <row r="42" spans="1:4" ht="15.75" x14ac:dyDescent="0.25">
      <c r="A42" s="63" t="s">
        <v>83</v>
      </c>
      <c r="B42" s="64" t="s">
        <v>85</v>
      </c>
      <c r="C42" s="65">
        <v>5768098.8600000003</v>
      </c>
      <c r="D42" s="65">
        <v>5762397.96</v>
      </c>
    </row>
    <row r="43" spans="1:4" ht="15.75" x14ac:dyDescent="0.25">
      <c r="A43" s="83" t="s">
        <v>113</v>
      </c>
      <c r="B43" s="82"/>
      <c r="C43" s="81">
        <v>7062553.75</v>
      </c>
      <c r="D43" s="81">
        <v>6738109.5499999998</v>
      </c>
    </row>
    <row r="44" spans="1:4" ht="15.75" x14ac:dyDescent="0.25">
      <c r="A44" s="63" t="s">
        <v>113</v>
      </c>
      <c r="B44" s="64" t="s">
        <v>91</v>
      </c>
      <c r="C44" s="65">
        <v>7062553.75</v>
      </c>
      <c r="D44" s="65">
        <v>6738109.5499999998</v>
      </c>
    </row>
    <row r="45" spans="1:4" ht="15.75" x14ac:dyDescent="0.25">
      <c r="A45" s="83" t="s">
        <v>112</v>
      </c>
      <c r="B45" s="82"/>
      <c r="C45" s="81">
        <v>3459946</v>
      </c>
      <c r="D45" s="81">
        <v>3173047.01</v>
      </c>
    </row>
    <row r="46" spans="1:4" ht="31.5" x14ac:dyDescent="0.25">
      <c r="A46" s="63" t="s">
        <v>112</v>
      </c>
      <c r="B46" s="64" t="s">
        <v>99</v>
      </c>
      <c r="C46" s="65">
        <v>3459946</v>
      </c>
      <c r="D46" s="65">
        <v>3173047.01</v>
      </c>
    </row>
  </sheetData>
  <mergeCells count="3">
    <mergeCell ref="A6:J6"/>
    <mergeCell ref="A7:G7"/>
    <mergeCell ref="A8:G8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opLeftCell="A28" workbookViewId="0">
      <selection activeCell="A28" sqref="A28"/>
    </sheetView>
  </sheetViews>
  <sheetFormatPr defaultRowHeight="15" x14ac:dyDescent="0.25"/>
  <cols>
    <col min="1" max="1" width="46" style="9" customWidth="1"/>
    <col min="2" max="2" width="10.5703125" style="9" customWidth="1"/>
    <col min="3" max="4" width="15.42578125" style="9" customWidth="1"/>
    <col min="5" max="6" width="9.140625" style="9" customWidth="1"/>
    <col min="7" max="7" width="13.140625" style="9" customWidth="1"/>
    <col min="8" max="10" width="9.140625" style="9" customWidth="1"/>
    <col min="11" max="256" width="9.140625" style="9"/>
    <col min="257" max="257" width="30.7109375" style="9" customWidth="1"/>
    <col min="258" max="258" width="8.7109375" style="9" customWidth="1"/>
    <col min="259" max="260" width="15.42578125" style="9" customWidth="1"/>
    <col min="261" max="262" width="9.140625" style="9" customWidth="1"/>
    <col min="263" max="263" width="13.140625" style="9" customWidth="1"/>
    <col min="264" max="266" width="9.140625" style="9" customWidth="1"/>
    <col min="267" max="512" width="9.140625" style="9"/>
    <col min="513" max="513" width="30.7109375" style="9" customWidth="1"/>
    <col min="514" max="514" width="8.7109375" style="9" customWidth="1"/>
    <col min="515" max="516" width="15.42578125" style="9" customWidth="1"/>
    <col min="517" max="518" width="9.140625" style="9" customWidth="1"/>
    <col min="519" max="519" width="13.140625" style="9" customWidth="1"/>
    <col min="520" max="522" width="9.140625" style="9" customWidth="1"/>
    <col min="523" max="768" width="9.140625" style="9"/>
    <col min="769" max="769" width="30.7109375" style="9" customWidth="1"/>
    <col min="770" max="770" width="8.7109375" style="9" customWidth="1"/>
    <col min="771" max="772" width="15.42578125" style="9" customWidth="1"/>
    <col min="773" max="774" width="9.140625" style="9" customWidth="1"/>
    <col min="775" max="775" width="13.140625" style="9" customWidth="1"/>
    <col min="776" max="778" width="9.140625" style="9" customWidth="1"/>
    <col min="779" max="1024" width="9.140625" style="9"/>
    <col min="1025" max="1025" width="30.7109375" style="9" customWidth="1"/>
    <col min="1026" max="1026" width="8.7109375" style="9" customWidth="1"/>
    <col min="1027" max="1028" width="15.42578125" style="9" customWidth="1"/>
    <col min="1029" max="1030" width="9.140625" style="9" customWidth="1"/>
    <col min="1031" max="1031" width="13.140625" style="9" customWidth="1"/>
    <col min="1032" max="1034" width="9.140625" style="9" customWidth="1"/>
    <col min="1035" max="1280" width="9.140625" style="9"/>
    <col min="1281" max="1281" width="30.7109375" style="9" customWidth="1"/>
    <col min="1282" max="1282" width="8.7109375" style="9" customWidth="1"/>
    <col min="1283" max="1284" width="15.42578125" style="9" customWidth="1"/>
    <col min="1285" max="1286" width="9.140625" style="9" customWidth="1"/>
    <col min="1287" max="1287" width="13.140625" style="9" customWidth="1"/>
    <col min="1288" max="1290" width="9.140625" style="9" customWidth="1"/>
    <col min="1291" max="1536" width="9.140625" style="9"/>
    <col min="1537" max="1537" width="30.7109375" style="9" customWidth="1"/>
    <col min="1538" max="1538" width="8.7109375" style="9" customWidth="1"/>
    <col min="1539" max="1540" width="15.42578125" style="9" customWidth="1"/>
    <col min="1541" max="1542" width="9.140625" style="9" customWidth="1"/>
    <col min="1543" max="1543" width="13.140625" style="9" customWidth="1"/>
    <col min="1544" max="1546" width="9.140625" style="9" customWidth="1"/>
    <col min="1547" max="1792" width="9.140625" style="9"/>
    <col min="1793" max="1793" width="30.7109375" style="9" customWidth="1"/>
    <col min="1794" max="1794" width="8.7109375" style="9" customWidth="1"/>
    <col min="1795" max="1796" width="15.42578125" style="9" customWidth="1"/>
    <col min="1797" max="1798" width="9.140625" style="9" customWidth="1"/>
    <col min="1799" max="1799" width="13.140625" style="9" customWidth="1"/>
    <col min="1800" max="1802" width="9.140625" style="9" customWidth="1"/>
    <col min="1803" max="2048" width="9.140625" style="9"/>
    <col min="2049" max="2049" width="30.7109375" style="9" customWidth="1"/>
    <col min="2050" max="2050" width="8.7109375" style="9" customWidth="1"/>
    <col min="2051" max="2052" width="15.42578125" style="9" customWidth="1"/>
    <col min="2053" max="2054" width="9.140625" style="9" customWidth="1"/>
    <col min="2055" max="2055" width="13.140625" style="9" customWidth="1"/>
    <col min="2056" max="2058" width="9.140625" style="9" customWidth="1"/>
    <col min="2059" max="2304" width="9.140625" style="9"/>
    <col min="2305" max="2305" width="30.7109375" style="9" customWidth="1"/>
    <col min="2306" max="2306" width="8.7109375" style="9" customWidth="1"/>
    <col min="2307" max="2308" width="15.42578125" style="9" customWidth="1"/>
    <col min="2309" max="2310" width="9.140625" style="9" customWidth="1"/>
    <col min="2311" max="2311" width="13.140625" style="9" customWidth="1"/>
    <col min="2312" max="2314" width="9.140625" style="9" customWidth="1"/>
    <col min="2315" max="2560" width="9.140625" style="9"/>
    <col min="2561" max="2561" width="30.7109375" style="9" customWidth="1"/>
    <col min="2562" max="2562" width="8.7109375" style="9" customWidth="1"/>
    <col min="2563" max="2564" width="15.42578125" style="9" customWidth="1"/>
    <col min="2565" max="2566" width="9.140625" style="9" customWidth="1"/>
    <col min="2567" max="2567" width="13.140625" style="9" customWidth="1"/>
    <col min="2568" max="2570" width="9.140625" style="9" customWidth="1"/>
    <col min="2571" max="2816" width="9.140625" style="9"/>
    <col min="2817" max="2817" width="30.7109375" style="9" customWidth="1"/>
    <col min="2818" max="2818" width="8.7109375" style="9" customWidth="1"/>
    <col min="2819" max="2820" width="15.42578125" style="9" customWidth="1"/>
    <col min="2821" max="2822" width="9.140625" style="9" customWidth="1"/>
    <col min="2823" max="2823" width="13.140625" style="9" customWidth="1"/>
    <col min="2824" max="2826" width="9.140625" style="9" customWidth="1"/>
    <col min="2827" max="3072" width="9.140625" style="9"/>
    <col min="3073" max="3073" width="30.7109375" style="9" customWidth="1"/>
    <col min="3074" max="3074" width="8.7109375" style="9" customWidth="1"/>
    <col min="3075" max="3076" width="15.42578125" style="9" customWidth="1"/>
    <col min="3077" max="3078" width="9.140625" style="9" customWidth="1"/>
    <col min="3079" max="3079" width="13.140625" style="9" customWidth="1"/>
    <col min="3080" max="3082" width="9.140625" style="9" customWidth="1"/>
    <col min="3083" max="3328" width="9.140625" style="9"/>
    <col min="3329" max="3329" width="30.7109375" style="9" customWidth="1"/>
    <col min="3330" max="3330" width="8.7109375" style="9" customWidth="1"/>
    <col min="3331" max="3332" width="15.42578125" style="9" customWidth="1"/>
    <col min="3333" max="3334" width="9.140625" style="9" customWidth="1"/>
    <col min="3335" max="3335" width="13.140625" style="9" customWidth="1"/>
    <col min="3336" max="3338" width="9.140625" style="9" customWidth="1"/>
    <col min="3339" max="3584" width="9.140625" style="9"/>
    <col min="3585" max="3585" width="30.7109375" style="9" customWidth="1"/>
    <col min="3586" max="3586" width="8.7109375" style="9" customWidth="1"/>
    <col min="3587" max="3588" width="15.42578125" style="9" customWidth="1"/>
    <col min="3589" max="3590" width="9.140625" style="9" customWidth="1"/>
    <col min="3591" max="3591" width="13.140625" style="9" customWidth="1"/>
    <col min="3592" max="3594" width="9.140625" style="9" customWidth="1"/>
    <col min="3595" max="3840" width="9.140625" style="9"/>
    <col min="3841" max="3841" width="30.7109375" style="9" customWidth="1"/>
    <col min="3842" max="3842" width="8.7109375" style="9" customWidth="1"/>
    <col min="3843" max="3844" width="15.42578125" style="9" customWidth="1"/>
    <col min="3845" max="3846" width="9.140625" style="9" customWidth="1"/>
    <col min="3847" max="3847" width="13.140625" style="9" customWidth="1"/>
    <col min="3848" max="3850" width="9.140625" style="9" customWidth="1"/>
    <col min="3851" max="4096" width="9.140625" style="9"/>
    <col min="4097" max="4097" width="30.7109375" style="9" customWidth="1"/>
    <col min="4098" max="4098" width="8.7109375" style="9" customWidth="1"/>
    <col min="4099" max="4100" width="15.42578125" style="9" customWidth="1"/>
    <col min="4101" max="4102" width="9.140625" style="9" customWidth="1"/>
    <col min="4103" max="4103" width="13.140625" style="9" customWidth="1"/>
    <col min="4104" max="4106" width="9.140625" style="9" customWidth="1"/>
    <col min="4107" max="4352" width="9.140625" style="9"/>
    <col min="4353" max="4353" width="30.7109375" style="9" customWidth="1"/>
    <col min="4354" max="4354" width="8.7109375" style="9" customWidth="1"/>
    <col min="4355" max="4356" width="15.42578125" style="9" customWidth="1"/>
    <col min="4357" max="4358" width="9.140625" style="9" customWidth="1"/>
    <col min="4359" max="4359" width="13.140625" style="9" customWidth="1"/>
    <col min="4360" max="4362" width="9.140625" style="9" customWidth="1"/>
    <col min="4363" max="4608" width="9.140625" style="9"/>
    <col min="4609" max="4609" width="30.7109375" style="9" customWidth="1"/>
    <col min="4610" max="4610" width="8.7109375" style="9" customWidth="1"/>
    <col min="4611" max="4612" width="15.42578125" style="9" customWidth="1"/>
    <col min="4613" max="4614" width="9.140625" style="9" customWidth="1"/>
    <col min="4615" max="4615" width="13.140625" style="9" customWidth="1"/>
    <col min="4616" max="4618" width="9.140625" style="9" customWidth="1"/>
    <col min="4619" max="4864" width="9.140625" style="9"/>
    <col min="4865" max="4865" width="30.7109375" style="9" customWidth="1"/>
    <col min="4866" max="4866" width="8.7109375" style="9" customWidth="1"/>
    <col min="4867" max="4868" width="15.42578125" style="9" customWidth="1"/>
    <col min="4869" max="4870" width="9.140625" style="9" customWidth="1"/>
    <col min="4871" max="4871" width="13.140625" style="9" customWidth="1"/>
    <col min="4872" max="4874" width="9.140625" style="9" customWidth="1"/>
    <col min="4875" max="5120" width="9.140625" style="9"/>
    <col min="5121" max="5121" width="30.7109375" style="9" customWidth="1"/>
    <col min="5122" max="5122" width="8.7109375" style="9" customWidth="1"/>
    <col min="5123" max="5124" width="15.42578125" style="9" customWidth="1"/>
    <col min="5125" max="5126" width="9.140625" style="9" customWidth="1"/>
    <col min="5127" max="5127" width="13.140625" style="9" customWidth="1"/>
    <col min="5128" max="5130" width="9.140625" style="9" customWidth="1"/>
    <col min="5131" max="5376" width="9.140625" style="9"/>
    <col min="5377" max="5377" width="30.7109375" style="9" customWidth="1"/>
    <col min="5378" max="5378" width="8.7109375" style="9" customWidth="1"/>
    <col min="5379" max="5380" width="15.42578125" style="9" customWidth="1"/>
    <col min="5381" max="5382" width="9.140625" style="9" customWidth="1"/>
    <col min="5383" max="5383" width="13.140625" style="9" customWidth="1"/>
    <col min="5384" max="5386" width="9.140625" style="9" customWidth="1"/>
    <col min="5387" max="5632" width="9.140625" style="9"/>
    <col min="5633" max="5633" width="30.7109375" style="9" customWidth="1"/>
    <col min="5634" max="5634" width="8.7109375" style="9" customWidth="1"/>
    <col min="5635" max="5636" width="15.42578125" style="9" customWidth="1"/>
    <col min="5637" max="5638" width="9.140625" style="9" customWidth="1"/>
    <col min="5639" max="5639" width="13.140625" style="9" customWidth="1"/>
    <col min="5640" max="5642" width="9.140625" style="9" customWidth="1"/>
    <col min="5643" max="5888" width="9.140625" style="9"/>
    <col min="5889" max="5889" width="30.7109375" style="9" customWidth="1"/>
    <col min="5890" max="5890" width="8.7109375" style="9" customWidth="1"/>
    <col min="5891" max="5892" width="15.42578125" style="9" customWidth="1"/>
    <col min="5893" max="5894" width="9.140625" style="9" customWidth="1"/>
    <col min="5895" max="5895" width="13.140625" style="9" customWidth="1"/>
    <col min="5896" max="5898" width="9.140625" style="9" customWidth="1"/>
    <col min="5899" max="6144" width="9.140625" style="9"/>
    <col min="6145" max="6145" width="30.7109375" style="9" customWidth="1"/>
    <col min="6146" max="6146" width="8.7109375" style="9" customWidth="1"/>
    <col min="6147" max="6148" width="15.42578125" style="9" customWidth="1"/>
    <col min="6149" max="6150" width="9.140625" style="9" customWidth="1"/>
    <col min="6151" max="6151" width="13.140625" style="9" customWidth="1"/>
    <col min="6152" max="6154" width="9.140625" style="9" customWidth="1"/>
    <col min="6155" max="6400" width="9.140625" style="9"/>
    <col min="6401" max="6401" width="30.7109375" style="9" customWidth="1"/>
    <col min="6402" max="6402" width="8.7109375" style="9" customWidth="1"/>
    <col min="6403" max="6404" width="15.42578125" style="9" customWidth="1"/>
    <col min="6405" max="6406" width="9.140625" style="9" customWidth="1"/>
    <col min="6407" max="6407" width="13.140625" style="9" customWidth="1"/>
    <col min="6408" max="6410" width="9.140625" style="9" customWidth="1"/>
    <col min="6411" max="6656" width="9.140625" style="9"/>
    <col min="6657" max="6657" width="30.7109375" style="9" customWidth="1"/>
    <col min="6658" max="6658" width="8.7109375" style="9" customWidth="1"/>
    <col min="6659" max="6660" width="15.42578125" style="9" customWidth="1"/>
    <col min="6661" max="6662" width="9.140625" style="9" customWidth="1"/>
    <col min="6663" max="6663" width="13.140625" style="9" customWidth="1"/>
    <col min="6664" max="6666" width="9.140625" style="9" customWidth="1"/>
    <col min="6667" max="6912" width="9.140625" style="9"/>
    <col min="6913" max="6913" width="30.7109375" style="9" customWidth="1"/>
    <col min="6914" max="6914" width="8.7109375" style="9" customWidth="1"/>
    <col min="6915" max="6916" width="15.42578125" style="9" customWidth="1"/>
    <col min="6917" max="6918" width="9.140625" style="9" customWidth="1"/>
    <col min="6919" max="6919" width="13.140625" style="9" customWidth="1"/>
    <col min="6920" max="6922" width="9.140625" style="9" customWidth="1"/>
    <col min="6923" max="7168" width="9.140625" style="9"/>
    <col min="7169" max="7169" width="30.7109375" style="9" customWidth="1"/>
    <col min="7170" max="7170" width="8.7109375" style="9" customWidth="1"/>
    <col min="7171" max="7172" width="15.42578125" style="9" customWidth="1"/>
    <col min="7173" max="7174" width="9.140625" style="9" customWidth="1"/>
    <col min="7175" max="7175" width="13.140625" style="9" customWidth="1"/>
    <col min="7176" max="7178" width="9.140625" style="9" customWidth="1"/>
    <col min="7179" max="7424" width="9.140625" style="9"/>
    <col min="7425" max="7425" width="30.7109375" style="9" customWidth="1"/>
    <col min="7426" max="7426" width="8.7109375" style="9" customWidth="1"/>
    <col min="7427" max="7428" width="15.42578125" style="9" customWidth="1"/>
    <col min="7429" max="7430" width="9.140625" style="9" customWidth="1"/>
    <col min="7431" max="7431" width="13.140625" style="9" customWidth="1"/>
    <col min="7432" max="7434" width="9.140625" style="9" customWidth="1"/>
    <col min="7435" max="7680" width="9.140625" style="9"/>
    <col min="7681" max="7681" width="30.7109375" style="9" customWidth="1"/>
    <col min="7682" max="7682" width="8.7109375" style="9" customWidth="1"/>
    <col min="7683" max="7684" width="15.42578125" style="9" customWidth="1"/>
    <col min="7685" max="7686" width="9.140625" style="9" customWidth="1"/>
    <col min="7687" max="7687" width="13.140625" style="9" customWidth="1"/>
    <col min="7688" max="7690" width="9.140625" style="9" customWidth="1"/>
    <col min="7691" max="7936" width="9.140625" style="9"/>
    <col min="7937" max="7937" width="30.7109375" style="9" customWidth="1"/>
    <col min="7938" max="7938" width="8.7109375" style="9" customWidth="1"/>
    <col min="7939" max="7940" width="15.42578125" style="9" customWidth="1"/>
    <col min="7941" max="7942" width="9.140625" style="9" customWidth="1"/>
    <col min="7943" max="7943" width="13.140625" style="9" customWidth="1"/>
    <col min="7944" max="7946" width="9.140625" style="9" customWidth="1"/>
    <col min="7947" max="8192" width="9.140625" style="9"/>
    <col min="8193" max="8193" width="30.7109375" style="9" customWidth="1"/>
    <col min="8194" max="8194" width="8.7109375" style="9" customWidth="1"/>
    <col min="8195" max="8196" width="15.42578125" style="9" customWidth="1"/>
    <col min="8197" max="8198" width="9.140625" style="9" customWidth="1"/>
    <col min="8199" max="8199" width="13.140625" style="9" customWidth="1"/>
    <col min="8200" max="8202" width="9.140625" style="9" customWidth="1"/>
    <col min="8203" max="8448" width="9.140625" style="9"/>
    <col min="8449" max="8449" width="30.7109375" style="9" customWidth="1"/>
    <col min="8450" max="8450" width="8.7109375" style="9" customWidth="1"/>
    <col min="8451" max="8452" width="15.42578125" style="9" customWidth="1"/>
    <col min="8453" max="8454" width="9.140625" style="9" customWidth="1"/>
    <col min="8455" max="8455" width="13.140625" style="9" customWidth="1"/>
    <col min="8456" max="8458" width="9.140625" style="9" customWidth="1"/>
    <col min="8459" max="8704" width="9.140625" style="9"/>
    <col min="8705" max="8705" width="30.7109375" style="9" customWidth="1"/>
    <col min="8706" max="8706" width="8.7109375" style="9" customWidth="1"/>
    <col min="8707" max="8708" width="15.42578125" style="9" customWidth="1"/>
    <col min="8709" max="8710" width="9.140625" style="9" customWidth="1"/>
    <col min="8711" max="8711" width="13.140625" style="9" customWidth="1"/>
    <col min="8712" max="8714" width="9.140625" style="9" customWidth="1"/>
    <col min="8715" max="8960" width="9.140625" style="9"/>
    <col min="8961" max="8961" width="30.7109375" style="9" customWidth="1"/>
    <col min="8962" max="8962" width="8.7109375" style="9" customWidth="1"/>
    <col min="8963" max="8964" width="15.42578125" style="9" customWidth="1"/>
    <col min="8965" max="8966" width="9.140625" style="9" customWidth="1"/>
    <col min="8967" max="8967" width="13.140625" style="9" customWidth="1"/>
    <col min="8968" max="8970" width="9.140625" style="9" customWidth="1"/>
    <col min="8971" max="9216" width="9.140625" style="9"/>
    <col min="9217" max="9217" width="30.7109375" style="9" customWidth="1"/>
    <col min="9218" max="9218" width="8.7109375" style="9" customWidth="1"/>
    <col min="9219" max="9220" width="15.42578125" style="9" customWidth="1"/>
    <col min="9221" max="9222" width="9.140625" style="9" customWidth="1"/>
    <col min="9223" max="9223" width="13.140625" style="9" customWidth="1"/>
    <col min="9224" max="9226" width="9.140625" style="9" customWidth="1"/>
    <col min="9227" max="9472" width="9.140625" style="9"/>
    <col min="9473" max="9473" width="30.7109375" style="9" customWidth="1"/>
    <col min="9474" max="9474" width="8.7109375" style="9" customWidth="1"/>
    <col min="9475" max="9476" width="15.42578125" style="9" customWidth="1"/>
    <col min="9477" max="9478" width="9.140625" style="9" customWidth="1"/>
    <col min="9479" max="9479" width="13.140625" style="9" customWidth="1"/>
    <col min="9480" max="9482" width="9.140625" style="9" customWidth="1"/>
    <col min="9483" max="9728" width="9.140625" style="9"/>
    <col min="9729" max="9729" width="30.7109375" style="9" customWidth="1"/>
    <col min="9730" max="9730" width="8.7109375" style="9" customWidth="1"/>
    <col min="9731" max="9732" width="15.42578125" style="9" customWidth="1"/>
    <col min="9733" max="9734" width="9.140625" style="9" customWidth="1"/>
    <col min="9735" max="9735" width="13.140625" style="9" customWidth="1"/>
    <col min="9736" max="9738" width="9.140625" style="9" customWidth="1"/>
    <col min="9739" max="9984" width="9.140625" style="9"/>
    <col min="9985" max="9985" width="30.7109375" style="9" customWidth="1"/>
    <col min="9986" max="9986" width="8.7109375" style="9" customWidth="1"/>
    <col min="9987" max="9988" width="15.42578125" style="9" customWidth="1"/>
    <col min="9989" max="9990" width="9.140625" style="9" customWidth="1"/>
    <col min="9991" max="9991" width="13.140625" style="9" customWidth="1"/>
    <col min="9992" max="9994" width="9.140625" style="9" customWidth="1"/>
    <col min="9995" max="10240" width="9.140625" style="9"/>
    <col min="10241" max="10241" width="30.7109375" style="9" customWidth="1"/>
    <col min="10242" max="10242" width="8.7109375" style="9" customWidth="1"/>
    <col min="10243" max="10244" width="15.42578125" style="9" customWidth="1"/>
    <col min="10245" max="10246" width="9.140625" style="9" customWidth="1"/>
    <col min="10247" max="10247" width="13.140625" style="9" customWidth="1"/>
    <col min="10248" max="10250" width="9.140625" style="9" customWidth="1"/>
    <col min="10251" max="10496" width="9.140625" style="9"/>
    <col min="10497" max="10497" width="30.7109375" style="9" customWidth="1"/>
    <col min="10498" max="10498" width="8.7109375" style="9" customWidth="1"/>
    <col min="10499" max="10500" width="15.42578125" style="9" customWidth="1"/>
    <col min="10501" max="10502" width="9.140625" style="9" customWidth="1"/>
    <col min="10503" max="10503" width="13.140625" style="9" customWidth="1"/>
    <col min="10504" max="10506" width="9.140625" style="9" customWidth="1"/>
    <col min="10507" max="10752" width="9.140625" style="9"/>
    <col min="10753" max="10753" width="30.7109375" style="9" customWidth="1"/>
    <col min="10754" max="10754" width="8.7109375" style="9" customWidth="1"/>
    <col min="10755" max="10756" width="15.42578125" style="9" customWidth="1"/>
    <col min="10757" max="10758" width="9.140625" style="9" customWidth="1"/>
    <col min="10759" max="10759" width="13.140625" style="9" customWidth="1"/>
    <col min="10760" max="10762" width="9.140625" style="9" customWidth="1"/>
    <col min="10763" max="11008" width="9.140625" style="9"/>
    <col min="11009" max="11009" width="30.7109375" style="9" customWidth="1"/>
    <col min="11010" max="11010" width="8.7109375" style="9" customWidth="1"/>
    <col min="11011" max="11012" width="15.42578125" style="9" customWidth="1"/>
    <col min="11013" max="11014" width="9.140625" style="9" customWidth="1"/>
    <col min="11015" max="11015" width="13.140625" style="9" customWidth="1"/>
    <col min="11016" max="11018" width="9.140625" style="9" customWidth="1"/>
    <col min="11019" max="11264" width="9.140625" style="9"/>
    <col min="11265" max="11265" width="30.7109375" style="9" customWidth="1"/>
    <col min="11266" max="11266" width="8.7109375" style="9" customWidth="1"/>
    <col min="11267" max="11268" width="15.42578125" style="9" customWidth="1"/>
    <col min="11269" max="11270" width="9.140625" style="9" customWidth="1"/>
    <col min="11271" max="11271" width="13.140625" style="9" customWidth="1"/>
    <col min="11272" max="11274" width="9.140625" style="9" customWidth="1"/>
    <col min="11275" max="11520" width="9.140625" style="9"/>
    <col min="11521" max="11521" width="30.7109375" style="9" customWidth="1"/>
    <col min="11522" max="11522" width="8.7109375" style="9" customWidth="1"/>
    <col min="11523" max="11524" width="15.42578125" style="9" customWidth="1"/>
    <col min="11525" max="11526" width="9.140625" style="9" customWidth="1"/>
    <col min="11527" max="11527" width="13.140625" style="9" customWidth="1"/>
    <col min="11528" max="11530" width="9.140625" style="9" customWidth="1"/>
    <col min="11531" max="11776" width="9.140625" style="9"/>
    <col min="11777" max="11777" width="30.7109375" style="9" customWidth="1"/>
    <col min="11778" max="11778" width="8.7109375" style="9" customWidth="1"/>
    <col min="11779" max="11780" width="15.42578125" style="9" customWidth="1"/>
    <col min="11781" max="11782" width="9.140625" style="9" customWidth="1"/>
    <col min="11783" max="11783" width="13.140625" style="9" customWidth="1"/>
    <col min="11784" max="11786" width="9.140625" style="9" customWidth="1"/>
    <col min="11787" max="12032" width="9.140625" style="9"/>
    <col min="12033" max="12033" width="30.7109375" style="9" customWidth="1"/>
    <col min="12034" max="12034" width="8.7109375" style="9" customWidth="1"/>
    <col min="12035" max="12036" width="15.42578125" style="9" customWidth="1"/>
    <col min="12037" max="12038" width="9.140625" style="9" customWidth="1"/>
    <col min="12039" max="12039" width="13.140625" style="9" customWidth="1"/>
    <col min="12040" max="12042" width="9.140625" style="9" customWidth="1"/>
    <col min="12043" max="12288" width="9.140625" style="9"/>
    <col min="12289" max="12289" width="30.7109375" style="9" customWidth="1"/>
    <col min="12290" max="12290" width="8.7109375" style="9" customWidth="1"/>
    <col min="12291" max="12292" width="15.42578125" style="9" customWidth="1"/>
    <col min="12293" max="12294" width="9.140625" style="9" customWidth="1"/>
    <col min="12295" max="12295" width="13.140625" style="9" customWidth="1"/>
    <col min="12296" max="12298" width="9.140625" style="9" customWidth="1"/>
    <col min="12299" max="12544" width="9.140625" style="9"/>
    <col min="12545" max="12545" width="30.7109375" style="9" customWidth="1"/>
    <col min="12546" max="12546" width="8.7109375" style="9" customWidth="1"/>
    <col min="12547" max="12548" width="15.42578125" style="9" customWidth="1"/>
    <col min="12549" max="12550" width="9.140625" style="9" customWidth="1"/>
    <col min="12551" max="12551" width="13.140625" style="9" customWidth="1"/>
    <col min="12552" max="12554" width="9.140625" style="9" customWidth="1"/>
    <col min="12555" max="12800" width="9.140625" style="9"/>
    <col min="12801" max="12801" width="30.7109375" style="9" customWidth="1"/>
    <col min="12802" max="12802" width="8.7109375" style="9" customWidth="1"/>
    <col min="12803" max="12804" width="15.42578125" style="9" customWidth="1"/>
    <col min="12805" max="12806" width="9.140625" style="9" customWidth="1"/>
    <col min="12807" max="12807" width="13.140625" style="9" customWidth="1"/>
    <col min="12808" max="12810" width="9.140625" style="9" customWidth="1"/>
    <col min="12811" max="13056" width="9.140625" style="9"/>
    <col min="13057" max="13057" width="30.7109375" style="9" customWidth="1"/>
    <col min="13058" max="13058" width="8.7109375" style="9" customWidth="1"/>
    <col min="13059" max="13060" width="15.42578125" style="9" customWidth="1"/>
    <col min="13061" max="13062" width="9.140625" style="9" customWidth="1"/>
    <col min="13063" max="13063" width="13.140625" style="9" customWidth="1"/>
    <col min="13064" max="13066" width="9.140625" style="9" customWidth="1"/>
    <col min="13067" max="13312" width="9.140625" style="9"/>
    <col min="13313" max="13313" width="30.7109375" style="9" customWidth="1"/>
    <col min="13314" max="13314" width="8.7109375" style="9" customWidth="1"/>
    <col min="13315" max="13316" width="15.42578125" style="9" customWidth="1"/>
    <col min="13317" max="13318" width="9.140625" style="9" customWidth="1"/>
    <col min="13319" max="13319" width="13.140625" style="9" customWidth="1"/>
    <col min="13320" max="13322" width="9.140625" style="9" customWidth="1"/>
    <col min="13323" max="13568" width="9.140625" style="9"/>
    <col min="13569" max="13569" width="30.7109375" style="9" customWidth="1"/>
    <col min="13570" max="13570" width="8.7109375" style="9" customWidth="1"/>
    <col min="13571" max="13572" width="15.42578125" style="9" customWidth="1"/>
    <col min="13573" max="13574" width="9.140625" style="9" customWidth="1"/>
    <col min="13575" max="13575" width="13.140625" style="9" customWidth="1"/>
    <col min="13576" max="13578" width="9.140625" style="9" customWidth="1"/>
    <col min="13579" max="13824" width="9.140625" style="9"/>
    <col min="13825" max="13825" width="30.7109375" style="9" customWidth="1"/>
    <col min="13826" max="13826" width="8.7109375" style="9" customWidth="1"/>
    <col min="13827" max="13828" width="15.42578125" style="9" customWidth="1"/>
    <col min="13829" max="13830" width="9.140625" style="9" customWidth="1"/>
    <col min="13831" max="13831" width="13.140625" style="9" customWidth="1"/>
    <col min="13832" max="13834" width="9.140625" style="9" customWidth="1"/>
    <col min="13835" max="14080" width="9.140625" style="9"/>
    <col min="14081" max="14081" width="30.7109375" style="9" customWidth="1"/>
    <col min="14082" max="14082" width="8.7109375" style="9" customWidth="1"/>
    <col min="14083" max="14084" width="15.42578125" style="9" customWidth="1"/>
    <col min="14085" max="14086" width="9.140625" style="9" customWidth="1"/>
    <col min="14087" max="14087" width="13.140625" style="9" customWidth="1"/>
    <col min="14088" max="14090" width="9.140625" style="9" customWidth="1"/>
    <col min="14091" max="14336" width="9.140625" style="9"/>
    <col min="14337" max="14337" width="30.7109375" style="9" customWidth="1"/>
    <col min="14338" max="14338" width="8.7109375" style="9" customWidth="1"/>
    <col min="14339" max="14340" width="15.42578125" style="9" customWidth="1"/>
    <col min="14341" max="14342" width="9.140625" style="9" customWidth="1"/>
    <col min="14343" max="14343" width="13.140625" style="9" customWidth="1"/>
    <col min="14344" max="14346" width="9.140625" style="9" customWidth="1"/>
    <col min="14347" max="14592" width="9.140625" style="9"/>
    <col min="14593" max="14593" width="30.7109375" style="9" customWidth="1"/>
    <col min="14594" max="14594" width="8.7109375" style="9" customWidth="1"/>
    <col min="14595" max="14596" width="15.42578125" style="9" customWidth="1"/>
    <col min="14597" max="14598" width="9.140625" style="9" customWidth="1"/>
    <col min="14599" max="14599" width="13.140625" style="9" customWidth="1"/>
    <col min="14600" max="14602" width="9.140625" style="9" customWidth="1"/>
    <col min="14603" max="14848" width="9.140625" style="9"/>
    <col min="14849" max="14849" width="30.7109375" style="9" customWidth="1"/>
    <col min="14850" max="14850" width="8.7109375" style="9" customWidth="1"/>
    <col min="14851" max="14852" width="15.42578125" style="9" customWidth="1"/>
    <col min="14853" max="14854" width="9.140625" style="9" customWidth="1"/>
    <col min="14855" max="14855" width="13.140625" style="9" customWidth="1"/>
    <col min="14856" max="14858" width="9.140625" style="9" customWidth="1"/>
    <col min="14859" max="15104" width="9.140625" style="9"/>
    <col min="15105" max="15105" width="30.7109375" style="9" customWidth="1"/>
    <col min="15106" max="15106" width="8.7109375" style="9" customWidth="1"/>
    <col min="15107" max="15108" width="15.42578125" style="9" customWidth="1"/>
    <col min="15109" max="15110" width="9.140625" style="9" customWidth="1"/>
    <col min="15111" max="15111" width="13.140625" style="9" customWidth="1"/>
    <col min="15112" max="15114" width="9.140625" style="9" customWidth="1"/>
    <col min="15115" max="15360" width="9.140625" style="9"/>
    <col min="15361" max="15361" width="30.7109375" style="9" customWidth="1"/>
    <col min="15362" max="15362" width="8.7109375" style="9" customWidth="1"/>
    <col min="15363" max="15364" width="15.42578125" style="9" customWidth="1"/>
    <col min="15365" max="15366" width="9.140625" style="9" customWidth="1"/>
    <col min="15367" max="15367" width="13.140625" style="9" customWidth="1"/>
    <col min="15368" max="15370" width="9.140625" style="9" customWidth="1"/>
    <col min="15371" max="15616" width="9.140625" style="9"/>
    <col min="15617" max="15617" width="30.7109375" style="9" customWidth="1"/>
    <col min="15618" max="15618" width="8.7109375" style="9" customWidth="1"/>
    <col min="15619" max="15620" width="15.42578125" style="9" customWidth="1"/>
    <col min="15621" max="15622" width="9.140625" style="9" customWidth="1"/>
    <col min="15623" max="15623" width="13.140625" style="9" customWidth="1"/>
    <col min="15624" max="15626" width="9.140625" style="9" customWidth="1"/>
    <col min="15627" max="15872" width="9.140625" style="9"/>
    <col min="15873" max="15873" width="30.7109375" style="9" customWidth="1"/>
    <col min="15874" max="15874" width="8.7109375" style="9" customWidth="1"/>
    <col min="15875" max="15876" width="15.42578125" style="9" customWidth="1"/>
    <col min="15877" max="15878" width="9.140625" style="9" customWidth="1"/>
    <col min="15879" max="15879" width="13.140625" style="9" customWidth="1"/>
    <col min="15880" max="15882" width="9.140625" style="9" customWidth="1"/>
    <col min="15883" max="16128" width="9.140625" style="9"/>
    <col min="16129" max="16129" width="30.7109375" style="9" customWidth="1"/>
    <col min="16130" max="16130" width="8.7109375" style="9" customWidth="1"/>
    <col min="16131" max="16132" width="15.42578125" style="9" customWidth="1"/>
    <col min="16133" max="16134" width="9.140625" style="9" customWidth="1"/>
    <col min="16135" max="16135" width="13.140625" style="9" customWidth="1"/>
    <col min="16136" max="16138" width="9.140625" style="9" customWidth="1"/>
    <col min="16139" max="16384" width="9.140625" style="9"/>
  </cols>
  <sheetData>
    <row r="1" spans="1:10" x14ac:dyDescent="0.25">
      <c r="A1" s="60" t="s">
        <v>111</v>
      </c>
      <c r="B1" s="60"/>
      <c r="C1" s="60"/>
      <c r="D1" s="59"/>
      <c r="E1" s="59"/>
      <c r="F1" s="59"/>
      <c r="G1" s="59"/>
      <c r="H1" s="59"/>
      <c r="I1" s="59"/>
      <c r="J1" s="59"/>
    </row>
    <row r="2" spans="1:10" x14ac:dyDescent="0.25">
      <c r="A2" s="58" t="s">
        <v>110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25">
      <c r="A3" s="57"/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5">
      <c r="A4" s="57" t="s">
        <v>109</v>
      </c>
      <c r="B4" s="55"/>
      <c r="C4" s="55"/>
      <c r="D4" s="55"/>
      <c r="E4" s="56"/>
      <c r="F4" s="55"/>
      <c r="G4" s="56"/>
      <c r="H4" s="56"/>
      <c r="I4" s="55"/>
      <c r="J4" s="55"/>
    </row>
    <row r="5" spans="1:10" x14ac:dyDescent="0.25">
      <c r="A5" s="59" t="s">
        <v>118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x14ac:dyDescent="0.25">
      <c r="A6" s="66"/>
      <c r="B6" s="70"/>
      <c r="C6" s="70"/>
      <c r="D6" s="70"/>
      <c r="E6" s="70"/>
      <c r="F6" s="70"/>
      <c r="G6" s="70"/>
      <c r="H6" s="70"/>
      <c r="I6" s="70"/>
      <c r="J6" s="70"/>
    </row>
    <row r="7" spans="1:10" x14ac:dyDescent="0.25">
      <c r="A7" s="66" t="s">
        <v>108</v>
      </c>
      <c r="B7" s="70"/>
      <c r="C7" s="70"/>
      <c r="D7" s="70"/>
      <c r="E7" s="70"/>
      <c r="F7" s="70"/>
      <c r="G7" s="70"/>
    </row>
    <row r="8" spans="1:10" x14ac:dyDescent="0.25">
      <c r="A8" s="66" t="s">
        <v>107</v>
      </c>
      <c r="B8" s="70"/>
      <c r="C8" s="70"/>
      <c r="D8" s="70"/>
      <c r="E8" s="70"/>
      <c r="F8" s="70"/>
      <c r="G8" s="70"/>
    </row>
    <row r="9" spans="1:10" x14ac:dyDescent="0.25">
      <c r="A9" s="66"/>
      <c r="B9" s="70"/>
      <c r="C9" s="70"/>
      <c r="D9" s="70"/>
      <c r="E9" s="70"/>
      <c r="F9" s="70"/>
      <c r="G9" s="70"/>
    </row>
    <row r="10" spans="1:10" ht="15.75" x14ac:dyDescent="0.25">
      <c r="A10" s="71" t="s">
        <v>69</v>
      </c>
      <c r="B10" s="72" t="s">
        <v>78</v>
      </c>
      <c r="C10" s="73">
        <f>C25+C26+C24</f>
        <v>60275723.68</v>
      </c>
      <c r="D10" s="73">
        <f>D25+D26+D24</f>
        <v>59840321.189999998</v>
      </c>
      <c r="E10" s="70"/>
      <c r="F10" s="70"/>
      <c r="G10" s="70"/>
    </row>
    <row r="11" spans="1:10" ht="15.75" x14ac:dyDescent="0.25">
      <c r="A11" s="71" t="s">
        <v>70</v>
      </c>
      <c r="B11" s="72" t="s">
        <v>79</v>
      </c>
      <c r="C11" s="73">
        <f>C21+C22+C27+C28++C29+C30+C31+C32+C33+C34</f>
        <v>126395323.34</v>
      </c>
      <c r="D11" s="73">
        <f>D21+D22+D27+D28++D29+D30+D31+D32+D33+D34</f>
        <v>120966569.93999998</v>
      </c>
      <c r="E11" s="70"/>
      <c r="F11" s="70"/>
      <c r="G11" s="70"/>
    </row>
    <row r="12" spans="1:10" ht="15.75" x14ac:dyDescent="0.25">
      <c r="A12" s="71" t="s">
        <v>103</v>
      </c>
      <c r="B12" s="72" t="s">
        <v>79</v>
      </c>
      <c r="C12" s="73">
        <f>C39+C40+C44+C45</f>
        <v>27922391.43</v>
      </c>
      <c r="D12" s="73">
        <f>D39+D40+D44+D45</f>
        <v>26139283.189999998</v>
      </c>
      <c r="E12" s="70"/>
      <c r="F12" s="70"/>
      <c r="G12" s="70"/>
    </row>
    <row r="13" spans="1:10" ht="15.75" x14ac:dyDescent="0.25">
      <c r="A13" s="71" t="s">
        <v>123</v>
      </c>
      <c r="B13" s="72" t="s">
        <v>82</v>
      </c>
      <c r="C13" s="73">
        <f>C38</f>
        <v>21257269.760000002</v>
      </c>
      <c r="D13" s="73">
        <f>D38</f>
        <v>20491731.77</v>
      </c>
      <c r="E13" s="70"/>
      <c r="F13" s="70"/>
      <c r="G13" s="70"/>
    </row>
    <row r="14" spans="1:10" ht="15.75" x14ac:dyDescent="0.25">
      <c r="A14" s="71" t="s">
        <v>101</v>
      </c>
      <c r="B14" s="74">
        <v>1202</v>
      </c>
      <c r="C14" s="73">
        <f>C23</f>
        <v>3459946</v>
      </c>
      <c r="D14" s="73">
        <f>D23</f>
        <v>3173047.01</v>
      </c>
      <c r="E14" s="70"/>
      <c r="F14" s="70"/>
      <c r="G14" s="70"/>
    </row>
    <row r="15" spans="1:10" ht="15.75" x14ac:dyDescent="0.25">
      <c r="A15" s="71" t="s">
        <v>120</v>
      </c>
      <c r="B15" s="74" t="s">
        <v>121</v>
      </c>
      <c r="C15" s="73">
        <f>C36+C37</f>
        <v>4666242</v>
      </c>
      <c r="D15" s="73">
        <f>D36+D37</f>
        <v>3692141.1</v>
      </c>
      <c r="E15" s="70"/>
      <c r="F15" s="70"/>
      <c r="G15" s="70"/>
    </row>
    <row r="16" spans="1:10" ht="15.75" x14ac:dyDescent="0.25">
      <c r="A16" s="71" t="s">
        <v>122</v>
      </c>
      <c r="B16" s="74">
        <v>801</v>
      </c>
      <c r="C16" s="73">
        <f>C41+C42+C43</f>
        <v>71870919.709999993</v>
      </c>
      <c r="D16" s="73">
        <f>D41+D42+D43</f>
        <v>71782569.769999996</v>
      </c>
      <c r="E16" s="70"/>
      <c r="F16" s="70"/>
      <c r="G16" s="70"/>
    </row>
    <row r="17" spans="1:10" ht="15.75" x14ac:dyDescent="0.25">
      <c r="A17" s="71" t="s">
        <v>102</v>
      </c>
      <c r="B17" s="74">
        <v>1102</v>
      </c>
      <c r="C17" s="73">
        <f>C35</f>
        <v>7062553.75</v>
      </c>
      <c r="D17" s="73">
        <f>D35</f>
        <v>6738109.5499999998</v>
      </c>
      <c r="E17" s="70"/>
      <c r="F17" s="70"/>
      <c r="G17" s="70"/>
    </row>
    <row r="18" spans="1:10" ht="15.75" x14ac:dyDescent="0.25">
      <c r="A18" s="75" t="s">
        <v>106</v>
      </c>
      <c r="B18" s="75"/>
      <c r="C18" s="75"/>
      <c r="D18" s="75"/>
      <c r="E18" s="59"/>
      <c r="F18" s="59"/>
      <c r="G18" s="59"/>
      <c r="H18" s="59"/>
      <c r="I18" s="59"/>
      <c r="J18" s="59"/>
    </row>
    <row r="19" spans="1:10" ht="78.75" x14ac:dyDescent="0.25">
      <c r="A19" s="61" t="s">
        <v>105</v>
      </c>
      <c r="B19" s="61" t="s">
        <v>63</v>
      </c>
      <c r="C19" s="61" t="s">
        <v>119</v>
      </c>
      <c r="D19" s="61" t="s">
        <v>104</v>
      </c>
    </row>
    <row r="20" spans="1:10" ht="15.75" x14ac:dyDescent="0.25">
      <c r="A20" s="76" t="s">
        <v>8</v>
      </c>
      <c r="B20" s="77"/>
      <c r="C20" s="62">
        <v>322910369.67000002</v>
      </c>
      <c r="D20" s="62">
        <v>312823773.51999998</v>
      </c>
    </row>
    <row r="21" spans="1:10" ht="15.75" x14ac:dyDescent="0.25">
      <c r="A21" s="64" t="s">
        <v>100</v>
      </c>
      <c r="B21" s="63" t="s">
        <v>79</v>
      </c>
      <c r="C21" s="65">
        <v>63459433.93</v>
      </c>
      <c r="D21" s="65">
        <v>62151795.329999998</v>
      </c>
    </row>
    <row r="22" spans="1:10" ht="15.75" x14ac:dyDescent="0.25">
      <c r="A22" s="64" t="s">
        <v>100</v>
      </c>
      <c r="B22" s="63" t="s">
        <v>81</v>
      </c>
      <c r="C22" s="65">
        <v>845000</v>
      </c>
      <c r="D22" s="65">
        <v>845000</v>
      </c>
    </row>
    <row r="23" spans="1:10" ht="15.75" x14ac:dyDescent="0.25">
      <c r="A23" s="64" t="s">
        <v>99</v>
      </c>
      <c r="B23" s="63" t="s">
        <v>112</v>
      </c>
      <c r="C23" s="65">
        <v>3459946</v>
      </c>
      <c r="D23" s="65">
        <v>3173047.01</v>
      </c>
    </row>
    <row r="24" spans="1:10" ht="15.75" x14ac:dyDescent="0.25">
      <c r="A24" s="64" t="s">
        <v>98</v>
      </c>
      <c r="B24" s="63" t="s">
        <v>78</v>
      </c>
      <c r="C24" s="65">
        <v>22121117.530000001</v>
      </c>
      <c r="D24" s="65">
        <v>21955110.129999999</v>
      </c>
    </row>
    <row r="25" spans="1:10" ht="15.75" x14ac:dyDescent="0.25">
      <c r="A25" s="64" t="s">
        <v>97</v>
      </c>
      <c r="B25" s="63" t="s">
        <v>78</v>
      </c>
      <c r="C25" s="65">
        <v>24792378.91</v>
      </c>
      <c r="D25" s="65">
        <v>24791378.91</v>
      </c>
    </row>
    <row r="26" spans="1:10" ht="15.75" x14ac:dyDescent="0.25">
      <c r="A26" s="64" t="s">
        <v>96</v>
      </c>
      <c r="B26" s="63" t="s">
        <v>78</v>
      </c>
      <c r="C26" s="65">
        <v>13362227.24</v>
      </c>
      <c r="D26" s="65">
        <v>13093832.15</v>
      </c>
    </row>
    <row r="27" spans="1:10" ht="15.75" x14ac:dyDescent="0.25">
      <c r="A27" s="64" t="s">
        <v>95</v>
      </c>
      <c r="B27" s="63" t="s">
        <v>79</v>
      </c>
      <c r="C27" s="65">
        <v>14443750.74</v>
      </c>
      <c r="D27" s="65">
        <v>13926475.74</v>
      </c>
    </row>
    <row r="28" spans="1:10" ht="15.75" x14ac:dyDescent="0.25">
      <c r="A28" s="64" t="s">
        <v>95</v>
      </c>
      <c r="B28" s="63" t="s">
        <v>81</v>
      </c>
      <c r="C28" s="65">
        <v>87500</v>
      </c>
      <c r="D28" s="65">
        <v>87500</v>
      </c>
    </row>
    <row r="29" spans="1:10" ht="15.75" x14ac:dyDescent="0.25">
      <c r="A29" s="64" t="s">
        <v>94</v>
      </c>
      <c r="B29" s="63" t="s">
        <v>79</v>
      </c>
      <c r="C29" s="65">
        <v>15910523.390000001</v>
      </c>
      <c r="D29" s="65">
        <v>13425500.58</v>
      </c>
    </row>
    <row r="30" spans="1:10" ht="15.75" x14ac:dyDescent="0.25">
      <c r="A30" s="64" t="s">
        <v>94</v>
      </c>
      <c r="B30" s="63" t="s">
        <v>81</v>
      </c>
      <c r="C30" s="65">
        <v>35000</v>
      </c>
      <c r="D30" s="65">
        <v>35000</v>
      </c>
    </row>
    <row r="31" spans="1:10" ht="15.75" x14ac:dyDescent="0.25">
      <c r="A31" s="64" t="s">
        <v>93</v>
      </c>
      <c r="B31" s="63" t="s">
        <v>79</v>
      </c>
      <c r="C31" s="65">
        <v>17044800.890000001</v>
      </c>
      <c r="D31" s="65">
        <v>16377803.49</v>
      </c>
    </row>
    <row r="32" spans="1:10" ht="15.75" x14ac:dyDescent="0.25">
      <c r="A32" s="64" t="s">
        <v>93</v>
      </c>
      <c r="B32" s="63" t="s">
        <v>81</v>
      </c>
      <c r="C32" s="65">
        <v>66500</v>
      </c>
      <c r="D32" s="65">
        <v>66500</v>
      </c>
    </row>
    <row r="33" spans="1:4" ht="15.75" x14ac:dyDescent="0.25">
      <c r="A33" s="64" t="s">
        <v>92</v>
      </c>
      <c r="B33" s="63" t="s">
        <v>79</v>
      </c>
      <c r="C33" s="65">
        <v>14467814.390000001</v>
      </c>
      <c r="D33" s="65">
        <v>14015994.800000001</v>
      </c>
    </row>
    <row r="34" spans="1:4" ht="15.75" x14ac:dyDescent="0.25">
      <c r="A34" s="64" t="s">
        <v>92</v>
      </c>
      <c r="B34" s="63" t="s">
        <v>81</v>
      </c>
      <c r="C34" s="65">
        <v>35000</v>
      </c>
      <c r="D34" s="65">
        <v>35000</v>
      </c>
    </row>
    <row r="35" spans="1:4" ht="15.75" x14ac:dyDescent="0.25">
      <c r="A35" s="64" t="s">
        <v>91</v>
      </c>
      <c r="B35" s="63" t="s">
        <v>113</v>
      </c>
      <c r="C35" s="65">
        <v>7062553.75</v>
      </c>
      <c r="D35" s="65">
        <v>6738109.5499999998</v>
      </c>
    </row>
    <row r="36" spans="1:4" ht="15.75" x14ac:dyDescent="0.25">
      <c r="A36" s="64" t="s">
        <v>90</v>
      </c>
      <c r="B36" s="63" t="s">
        <v>114</v>
      </c>
      <c r="C36" s="65">
        <v>1465500</v>
      </c>
      <c r="D36" s="65">
        <v>1001853.36</v>
      </c>
    </row>
    <row r="37" spans="1:4" ht="15.75" x14ac:dyDescent="0.25">
      <c r="A37" s="64" t="s">
        <v>90</v>
      </c>
      <c r="B37" s="63" t="s">
        <v>77</v>
      </c>
      <c r="C37" s="65">
        <v>3200742</v>
      </c>
      <c r="D37" s="65">
        <v>2690287.74</v>
      </c>
    </row>
    <row r="38" spans="1:4" ht="15.75" x14ac:dyDescent="0.25">
      <c r="A38" s="64" t="s">
        <v>18</v>
      </c>
      <c r="B38" s="63" t="s">
        <v>82</v>
      </c>
      <c r="C38" s="65">
        <v>21257269.760000002</v>
      </c>
      <c r="D38" s="65">
        <v>20491731.77</v>
      </c>
    </row>
    <row r="39" spans="1:4" ht="15.75" x14ac:dyDescent="0.25">
      <c r="A39" s="64" t="s">
        <v>89</v>
      </c>
      <c r="B39" s="63" t="s">
        <v>80</v>
      </c>
      <c r="C39" s="65">
        <v>6182190.8300000001</v>
      </c>
      <c r="D39" s="65">
        <v>5879426.5899999999</v>
      </c>
    </row>
    <row r="40" spans="1:4" ht="15.75" x14ac:dyDescent="0.25">
      <c r="A40" s="64" t="s">
        <v>88</v>
      </c>
      <c r="B40" s="63" t="s">
        <v>80</v>
      </c>
      <c r="C40" s="65">
        <v>6094781.5899999999</v>
      </c>
      <c r="D40" s="65">
        <v>5757316.9800000004</v>
      </c>
    </row>
    <row r="41" spans="1:4" ht="15.75" x14ac:dyDescent="0.25">
      <c r="A41" s="64" t="s">
        <v>87</v>
      </c>
      <c r="B41" s="63" t="s">
        <v>83</v>
      </c>
      <c r="C41" s="65">
        <v>22164149.940000001</v>
      </c>
      <c r="D41" s="65">
        <v>22118084.93</v>
      </c>
    </row>
    <row r="42" spans="1:4" ht="15.75" x14ac:dyDescent="0.25">
      <c r="A42" s="64" t="s">
        <v>86</v>
      </c>
      <c r="B42" s="63" t="s">
        <v>83</v>
      </c>
      <c r="C42" s="65">
        <v>43938670.909999996</v>
      </c>
      <c r="D42" s="65">
        <v>43902086.880000003</v>
      </c>
    </row>
    <row r="43" spans="1:4" ht="15.75" x14ac:dyDescent="0.25">
      <c r="A43" s="64" t="s">
        <v>85</v>
      </c>
      <c r="B43" s="63" t="s">
        <v>83</v>
      </c>
      <c r="C43" s="65">
        <v>5768098.8600000003</v>
      </c>
      <c r="D43" s="65">
        <v>5762397.96</v>
      </c>
    </row>
    <row r="44" spans="1:4" ht="15.75" x14ac:dyDescent="0.25">
      <c r="A44" s="64" t="s">
        <v>84</v>
      </c>
      <c r="B44" s="63" t="s">
        <v>80</v>
      </c>
      <c r="C44" s="65">
        <v>15567083.970000001</v>
      </c>
      <c r="D44" s="65">
        <v>14424204.58</v>
      </c>
    </row>
    <row r="45" spans="1:4" ht="15.75" x14ac:dyDescent="0.25">
      <c r="A45" s="64" t="s">
        <v>84</v>
      </c>
      <c r="B45" s="63" t="s">
        <v>81</v>
      </c>
      <c r="C45" s="65">
        <v>78335.039999999994</v>
      </c>
      <c r="D45" s="65">
        <v>78335.039999999994</v>
      </c>
    </row>
    <row r="47" spans="1:4" ht="15.75" x14ac:dyDescent="0.25">
      <c r="B47" s="79" t="s">
        <v>127</v>
      </c>
      <c r="C47" s="80">
        <f>C21+C22+C24+C25+C26+C27+C28+C29+C30+C31+C32+C33+C34+C38+C44+C45</f>
        <v>223573735.78999996</v>
      </c>
      <c r="D47" s="80">
        <f>D21+D22+D24+D25+D26+D27+D28+D29+D30+D31+D32+D33+D34+D38+D44+D45</f>
        <v>215801162.52000004</v>
      </c>
    </row>
    <row r="48" spans="1:4" ht="15.75" x14ac:dyDescent="0.25">
      <c r="B48" s="79" t="s">
        <v>128</v>
      </c>
      <c r="C48" s="80">
        <f>C35+C39+C40+C41+C42+C43</f>
        <v>91210445.879999995</v>
      </c>
      <c r="D48" s="80">
        <f>D35+D39+D40+D41+D42+D43</f>
        <v>90157422.890000001</v>
      </c>
    </row>
    <row r="49" spans="2:4" ht="15.75" x14ac:dyDescent="0.25">
      <c r="B49" s="79" t="s">
        <v>129</v>
      </c>
      <c r="C49" s="80">
        <f>C23</f>
        <v>3459946</v>
      </c>
      <c r="D49" s="80">
        <f>D23</f>
        <v>3173047.01</v>
      </c>
    </row>
    <row r="50" spans="2:4" ht="15.75" x14ac:dyDescent="0.25">
      <c r="B50" s="79" t="s">
        <v>130</v>
      </c>
      <c r="C50" s="80">
        <f>C36+C37</f>
        <v>4666242</v>
      </c>
      <c r="D50" s="80">
        <f>D36+D37</f>
        <v>3692141.1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</vt:lpstr>
      <vt:lpstr>по разделам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2026-02-13T11:43:40Z</dcterms:modified>
</cp:coreProperties>
</file>